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embeddings/oleObject23.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6.bin" ContentType="application/vnd.openxmlformats-officedocument.oleObject"/>
  <Override PartName="/xl/embeddings/oleObject12.bin" ContentType="application/vnd.openxmlformats-officedocument.oleObject"/>
  <Override PartName="/xl/embeddings/oleObject21.bin" ContentType="application/vnd.openxmlformats-officedocument.oleObject"/>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mbeddings/oleObject4.bin" ContentType="application/vnd.openxmlformats-officedocument.oleObject"/>
  <Override PartName="/xl/embeddings/oleObject10.bin" ContentType="application/vnd.openxmlformats-officedocument.oleObject"/>
  <Default Extension="wmf" ContentType="image/x-wmf"/>
  <Default Extension="rels" ContentType="application/vnd.openxmlformats-package.relationships+xml"/>
  <Default Extension="xml" ContentType="application/xml"/>
  <Override PartName="/xl/worksheets/sheet5.xml" ContentType="application/vnd.openxmlformats-officedocument.spreadsheetml.worksheet+xml"/>
  <Override PartName="/xl/embeddings/oleObject2.bin" ContentType="application/vnd.openxmlformats-officedocument.oleObject"/>
  <Override PartName="/xl/drawings/drawing2.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embeddings/oleObject19.bin" ContentType="application/vnd.openxmlformats-officedocument.oleObject"/>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mbeddings/oleObject5.bin" ContentType="application/vnd.openxmlformats-officedocument.oleObject"/>
  <Override PartName="/xl/embeddings/oleObject13.bin" ContentType="application/vnd.openxmlformats-officedocument.oleObject"/>
  <Override PartName="/xl/embeddings/oleObject22.bin" ContentType="application/vnd.openxmlformats-officedocument.oleObject"/>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embeddings/oleObject3.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drawings/drawing3.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embeddings/oleObject18.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5" yWindow="-15" windowWidth="21660" windowHeight="4275" tabRatio="790" activeTab="17"/>
  </bookViews>
  <sheets>
    <sheet name="Revision History" sheetId="92" r:id="rId1"/>
    <sheet name="Impedance" sheetId="85" r:id="rId2"/>
    <sheet name="PCIeX16" sheetId="89" r:id="rId3"/>
    <sheet name="DDI" sheetId="78" r:id="rId4"/>
    <sheet name="eDP" sheetId="93" r:id="rId5"/>
    <sheet name="LVDS" sheetId="57" r:id="rId6"/>
    <sheet name="VGA" sheetId="71" r:id="rId7"/>
    <sheet name="SATA" sheetId="61" r:id="rId8"/>
    <sheet name="IDE" sheetId="94" r:id="rId9"/>
    <sheet name="PCIe" sheetId="59" r:id="rId10"/>
    <sheet name="PCI" sheetId="97" r:id="rId11"/>
    <sheet name="USB" sheetId="67" r:id="rId12"/>
    <sheet name="LAN" sheetId="68" r:id="rId13"/>
    <sheet name="HD_Audio" sheetId="66" r:id="rId14"/>
    <sheet name="LPC" sheetId="90" r:id="rId15"/>
    <sheet name="SPI" sheetId="87" r:id="rId16"/>
    <sheet name="SMB" sheetId="79" r:id="rId17"/>
    <sheet name="NOTE" sheetId="91" r:id="rId18"/>
    <sheet name="DDR2 Clocks - 2L" sheetId="9" state="hidden" r:id="rId19"/>
    <sheet name="DDR2 Clocks - 4L" sheetId="16" state="hidden" r:id="rId20"/>
    <sheet name="DDR2 Command - 4L" sheetId="22" state="hidden" r:id="rId21"/>
    <sheet name="DDR2 Command - 8LTB" sheetId="23" state="hidden" r:id="rId22"/>
    <sheet name="DDR2 Command - 8LSS" sheetId="27" state="hidden" r:id="rId23"/>
    <sheet name="DDR2 Control - 4L" sheetId="24" state="hidden" r:id="rId24"/>
    <sheet name="DDR2 Strobes - 2x16_1R SODIMM" sheetId="45" state="hidden" r:id="rId25"/>
    <sheet name="DDR2 Data - 2x16_1R SODIMM" sheetId="46" state="hidden" r:id="rId26"/>
    <sheet name="DDR2 Command - 8LTB RS" sheetId="17" state="hidden" r:id="rId27"/>
    <sheet name="DDR2 Control - 4L RS" sheetId="10" state="hidden" r:id="rId28"/>
    <sheet name="DDR2 Control - 8LTB" sheetId="38" state="hidden" r:id="rId29"/>
    <sheet name="DDR2 Control - 8LSS" sheetId="28" state="hidden" r:id="rId30"/>
    <sheet name="DDR2 Strobes - 1x16" sheetId="12" state="hidden" r:id="rId31"/>
    <sheet name="DDR2 Strobes - 2x16" sheetId="18" state="hidden" r:id="rId32"/>
    <sheet name="DDR2 Strobes - 1x8" sheetId="25" state="hidden" r:id="rId33"/>
    <sheet name="DDR2 Data - 1x16" sheetId="13" state="hidden" r:id="rId34"/>
    <sheet name="DDR2 Data - 2x16" sheetId="19" state="hidden" r:id="rId35"/>
    <sheet name="DDR2 Data - 1x8" sheetId="29" state="hidden" r:id="rId36"/>
    <sheet name="DDR2Specs" sheetId="14" state="hidden" r:id="rId37"/>
  </sheets>
  <externalReferences>
    <externalReference r:id="rId38"/>
    <externalReference r:id="rId39"/>
    <externalReference r:id="rId40"/>
  </externalReferences>
  <definedNames>
    <definedName name="_xlnm._FilterDatabase" localSheetId="28" hidden="1">'DDR2 Control - 8LTB'!$A$11:$C$11</definedName>
    <definedName name="_M_DATA_A0_2" localSheetId="28">[1]Sheet1!$E$281</definedName>
    <definedName name="_M_DATA_A0_2">[2]Sheet1!$E$281</definedName>
    <definedName name="_M_DATA_A1_2" localSheetId="28">[1]Sheet1!$E$282</definedName>
    <definedName name="_M_DATA_A1_2">[2]Sheet1!$E$282</definedName>
    <definedName name="_M_DATA_A10_2" localSheetId="28">[1]Sheet1!$E$283</definedName>
    <definedName name="_M_DATA_A10_2">[2]Sheet1!$E$283</definedName>
    <definedName name="_M_DATA_A11_2" localSheetId="28">[1]Sheet1!$E$284</definedName>
    <definedName name="_M_DATA_A11_2">[2]Sheet1!$E$284</definedName>
    <definedName name="_M_DATA_A12_2" localSheetId="28">[1]Sheet1!$E$285</definedName>
    <definedName name="_M_DATA_A12_2">[2]Sheet1!$E$285</definedName>
    <definedName name="_M_DATA_A13_2" localSheetId="28">[1]Sheet1!$E$286</definedName>
    <definedName name="_M_DATA_A13_2">[2]Sheet1!$E$286</definedName>
    <definedName name="_M_DATA_A14_2" localSheetId="28">[1]Sheet1!$E$287</definedName>
    <definedName name="_M_DATA_A14_2">[2]Sheet1!$E$287</definedName>
    <definedName name="_M_DATA_A15_2" localSheetId="28">[1]Sheet1!$E$288</definedName>
    <definedName name="_M_DATA_A15_2">[2]Sheet1!$E$288</definedName>
    <definedName name="_M_DATA_A16_2" localSheetId="28">[1]Sheet1!$E$289</definedName>
    <definedName name="_M_DATA_A16_2">[2]Sheet1!$E$289</definedName>
    <definedName name="_M_DATA_A17_2" localSheetId="28">[1]Sheet1!$E$290</definedName>
    <definedName name="_M_DATA_A17_2">[2]Sheet1!$E$290</definedName>
    <definedName name="_M_DATA_A18_2" localSheetId="28">[1]Sheet1!$E$291</definedName>
    <definedName name="_M_DATA_A18_2">[2]Sheet1!$E$291</definedName>
    <definedName name="_M_DATA_A19_2" localSheetId="28">[1]Sheet1!$E$292</definedName>
    <definedName name="_M_DATA_A19_2">[2]Sheet1!$E$292</definedName>
    <definedName name="_M_DATA_A2_2" localSheetId="28">[1]Sheet1!$E$293</definedName>
    <definedName name="_M_DATA_A2_2">[2]Sheet1!$E$293</definedName>
    <definedName name="_M_DATA_A20_2" localSheetId="28">[1]Sheet1!$E$294</definedName>
    <definedName name="_M_DATA_A20_2">[2]Sheet1!$E$294</definedName>
    <definedName name="_M_DATA_A21_2" localSheetId="28">[1]Sheet1!$E$295</definedName>
    <definedName name="_M_DATA_A21_2">[2]Sheet1!$E$295</definedName>
    <definedName name="_M_DATA_A22_2" localSheetId="28">[1]Sheet1!$E$296</definedName>
    <definedName name="_M_DATA_A22_2">[2]Sheet1!$E$296</definedName>
    <definedName name="_M_DATA_A23_2" localSheetId="28">[1]Sheet1!$E$297</definedName>
    <definedName name="_M_DATA_A23_2">[2]Sheet1!$E$297</definedName>
    <definedName name="_M_DATA_A24_2" localSheetId="28">[1]Sheet1!$E$298</definedName>
    <definedName name="_M_DATA_A24_2">[2]Sheet1!$E$298</definedName>
    <definedName name="_M_DATA_A25_2" localSheetId="28">[1]Sheet1!$E$299</definedName>
    <definedName name="_M_DATA_A25_2">[2]Sheet1!$E$299</definedName>
    <definedName name="_M_DATA_A26_2" localSheetId="28">[1]Sheet1!$E$300</definedName>
    <definedName name="_M_DATA_A26_2">[2]Sheet1!$E$300</definedName>
    <definedName name="_M_DATA_A27_2" localSheetId="28">[1]Sheet1!$E$301</definedName>
    <definedName name="_M_DATA_A27_2">[2]Sheet1!$E$301</definedName>
    <definedName name="_M_DATA_A28_2" localSheetId="28">[1]Sheet1!$E$302</definedName>
    <definedName name="_M_DATA_A28_2">[2]Sheet1!$E$302</definedName>
    <definedName name="_M_DATA_A29_2" localSheetId="28">[1]Sheet1!$E$303</definedName>
    <definedName name="_M_DATA_A29_2">[2]Sheet1!$E$303</definedName>
    <definedName name="_M_DATA_A3_2" localSheetId="28">[1]Sheet1!$E$304</definedName>
    <definedName name="_M_DATA_A3_2">[2]Sheet1!$E$304</definedName>
    <definedName name="_M_DATA_A30_2" localSheetId="28">[1]Sheet1!$E$305</definedName>
    <definedName name="_M_DATA_A30_2">[2]Sheet1!$E$305</definedName>
    <definedName name="_M_DATA_A31_2" localSheetId="28">[1]Sheet1!$E$306</definedName>
    <definedName name="_M_DATA_A31_2">[2]Sheet1!$E$306</definedName>
    <definedName name="_M_DATA_A32_2" localSheetId="28">[1]Sheet1!$E$307</definedName>
    <definedName name="_M_DATA_A32_2">[2]Sheet1!$E$307</definedName>
    <definedName name="_M_DATA_A33_2" localSheetId="28">[1]Sheet1!$E$308</definedName>
    <definedName name="_M_DATA_A33_2">[2]Sheet1!$E$308</definedName>
    <definedName name="_M_DATA_A34_2" localSheetId="28">[1]Sheet1!$E$309</definedName>
    <definedName name="_M_DATA_A34_2">[2]Sheet1!$E$309</definedName>
    <definedName name="_M_DATA_A35_2" localSheetId="28">[1]Sheet1!$E$310</definedName>
    <definedName name="_M_DATA_A35_2">[2]Sheet1!$E$310</definedName>
    <definedName name="_M_DATA_A36_2" localSheetId="28">[1]Sheet1!$E$311</definedName>
    <definedName name="_M_DATA_A36_2">[2]Sheet1!$E$311</definedName>
    <definedName name="_M_DATA_A37_2" localSheetId="28">[1]Sheet1!$E$312</definedName>
    <definedName name="_M_DATA_A37_2">[2]Sheet1!$E$312</definedName>
    <definedName name="_M_DATA_A38_2" localSheetId="28">[1]Sheet1!$E$313</definedName>
    <definedName name="_M_DATA_A38_2">[2]Sheet1!$E$313</definedName>
    <definedName name="_M_DATA_A39_2" localSheetId="28">[1]Sheet1!$E$314</definedName>
    <definedName name="_M_DATA_A39_2">[2]Sheet1!$E$314</definedName>
    <definedName name="_M_DATA_A4_2" localSheetId="28">[1]Sheet1!$E$315</definedName>
    <definedName name="_M_DATA_A4_2">[2]Sheet1!$E$315</definedName>
    <definedName name="_M_DATA_A40_2" localSheetId="28">[1]Sheet1!$E$316</definedName>
    <definedName name="_M_DATA_A40_2">[2]Sheet1!$E$316</definedName>
    <definedName name="_M_DATA_A41_2" localSheetId="28">[1]Sheet1!$E$317</definedName>
    <definedName name="_M_DATA_A41_2">[2]Sheet1!$E$317</definedName>
    <definedName name="_M_DATA_A42_2" localSheetId="28">[1]Sheet1!$E$318</definedName>
    <definedName name="_M_DATA_A42_2">[2]Sheet1!$E$318</definedName>
    <definedName name="_M_DATA_A43_2" localSheetId="28">[1]Sheet1!$E$319</definedName>
    <definedName name="_M_DATA_A43_2">[2]Sheet1!$E$319</definedName>
    <definedName name="_M_DATA_A44_2" localSheetId="28">[1]Sheet1!$E$320</definedName>
    <definedName name="_M_DATA_A44_2">[2]Sheet1!$E$320</definedName>
    <definedName name="_M_DATA_A45_2" localSheetId="28">[1]Sheet1!$E$321</definedName>
    <definedName name="_M_DATA_A45_2">[2]Sheet1!$E$321</definedName>
    <definedName name="_M_DATA_A46_2" localSheetId="28">[1]Sheet1!$E$322</definedName>
    <definedName name="_M_DATA_A46_2">[2]Sheet1!$E$322</definedName>
    <definedName name="_M_DATA_A47_2" localSheetId="28">[1]Sheet1!$E$323</definedName>
    <definedName name="_M_DATA_A47_2">[2]Sheet1!$E$323</definedName>
    <definedName name="_M_DATA_A48_2" localSheetId="28">[1]Sheet1!$E$324</definedName>
    <definedName name="_M_DATA_A48_2">[2]Sheet1!$E$324</definedName>
    <definedName name="_M_DATA_A49_2" localSheetId="28">[1]Sheet1!$E$325</definedName>
    <definedName name="_M_DATA_A49_2">[2]Sheet1!$E$325</definedName>
    <definedName name="_M_DATA_A5_2" localSheetId="28">[1]Sheet1!$E$326</definedName>
    <definedName name="_M_DATA_A5_2">[2]Sheet1!$E$326</definedName>
    <definedName name="_M_DATA_A50_2" localSheetId="28">[1]Sheet1!$E$327</definedName>
    <definedName name="_M_DATA_A50_2">[2]Sheet1!$E$327</definedName>
    <definedName name="_M_DATA_A51_2" localSheetId="28">[1]Sheet1!$E$328</definedName>
    <definedName name="_M_DATA_A51_2">[2]Sheet1!$E$328</definedName>
    <definedName name="_M_DATA_A52_2" localSheetId="28">[1]Sheet1!$E$329</definedName>
    <definedName name="_M_DATA_A52_2">[2]Sheet1!$E$329</definedName>
    <definedName name="_M_DATA_A53_2" localSheetId="28">[1]Sheet1!$E$330</definedName>
    <definedName name="_M_DATA_A53_2">[2]Sheet1!$E$330</definedName>
    <definedName name="_M_DATA_A54_2" localSheetId="28">[1]Sheet1!$E$331</definedName>
    <definedName name="_M_DATA_A54_2">[2]Sheet1!$E$331</definedName>
    <definedName name="_M_DATA_A55_2" localSheetId="28">[1]Sheet1!$E$332</definedName>
    <definedName name="_M_DATA_A55_2">[2]Sheet1!$E$332</definedName>
    <definedName name="_M_DATA_A56_2" localSheetId="28">[1]Sheet1!$E$333</definedName>
    <definedName name="_M_DATA_A56_2">[2]Sheet1!$E$333</definedName>
    <definedName name="_M_DATA_A57_2" localSheetId="28">[1]Sheet1!$E$334</definedName>
    <definedName name="_M_DATA_A57_2">[2]Sheet1!$E$334</definedName>
    <definedName name="_M_DATA_A58_2" localSheetId="28">[1]Sheet1!$E$335</definedName>
    <definedName name="_M_DATA_A58_2">[2]Sheet1!$E$335</definedName>
    <definedName name="_M_DATA_A59_2" localSheetId="28">[1]Sheet1!$E$336</definedName>
    <definedName name="_M_DATA_A59_2">[2]Sheet1!$E$336</definedName>
    <definedName name="_M_DATA_A6_2" localSheetId="28">[1]Sheet1!$E$337</definedName>
    <definedName name="_M_DATA_A6_2">[2]Sheet1!$E$337</definedName>
    <definedName name="_M_DATA_A60_2" localSheetId="28">[1]Sheet1!$E$338</definedName>
    <definedName name="_M_DATA_A60_2">[2]Sheet1!$E$338</definedName>
    <definedName name="_M_DATA_A61_2" localSheetId="28">[1]Sheet1!$E$339</definedName>
    <definedName name="_M_DATA_A61_2">[2]Sheet1!$E$339</definedName>
    <definedName name="_M_DATA_A62_2" localSheetId="28">[1]Sheet1!$E$340</definedName>
    <definedName name="_M_DATA_A62_2">[2]Sheet1!$E$340</definedName>
    <definedName name="_M_DATA_A63_2" localSheetId="28">[1]Sheet1!$E$341</definedName>
    <definedName name="_M_DATA_A63_2">[2]Sheet1!$E$341</definedName>
    <definedName name="_M_DATA_A7_2" localSheetId="28">[1]Sheet1!$E$342</definedName>
    <definedName name="_M_DATA_A7_2">[2]Sheet1!$E$342</definedName>
    <definedName name="_M_DATA_A8_2" localSheetId="28">[1]Sheet1!$E$343</definedName>
    <definedName name="_M_DATA_A8_2">[2]Sheet1!$E$343</definedName>
    <definedName name="_M_DATA_A9_2" localSheetId="28">[1]Sheet1!$E$344</definedName>
    <definedName name="_M_DATA_A9_2">[2]Sheet1!$E$344</definedName>
    <definedName name="_M_DQM_A0_2" localSheetId="28">[1]Sheet1!$E$346</definedName>
    <definedName name="_M_DQM_A0_2">[2]Sheet1!$E$346</definedName>
    <definedName name="_M_DQM_A1_2" localSheetId="28">[1]Sheet1!$E$347</definedName>
    <definedName name="_M_DQM_A1_2">[2]Sheet1!$E$347</definedName>
    <definedName name="_M_DQM_A2_2" localSheetId="28">[1]Sheet1!$E$348</definedName>
    <definedName name="_M_DQM_A2_2">[2]Sheet1!$E$348</definedName>
    <definedName name="_M_DQM_A3_2" localSheetId="28">[1]Sheet1!$E$349</definedName>
    <definedName name="_M_DQM_A3_2">[2]Sheet1!$E$349</definedName>
    <definedName name="_M_DQM_A4_2" localSheetId="28">[1]Sheet1!$E$350</definedName>
    <definedName name="_M_DQM_A4_2">[2]Sheet1!$E$350</definedName>
    <definedName name="_M_DQM_A5_2" localSheetId="28">[1]Sheet1!$E$351</definedName>
    <definedName name="_M_DQM_A5_2">[2]Sheet1!$E$351</definedName>
    <definedName name="_M_DQM_A6_2" localSheetId="28">[1]Sheet1!$E$352</definedName>
    <definedName name="_M_DQM_A6_2">[2]Sheet1!$E$352</definedName>
    <definedName name="_M_DQM_A7_2" localSheetId="28">[1]Sheet1!$E$353</definedName>
    <definedName name="_M_DQM_A7_2">[2]Sheet1!$E$353</definedName>
    <definedName name="_M_DQS_A_0_2" localSheetId="28">[1]Sheet1!$E$355</definedName>
    <definedName name="_M_DQS_A_0_2">[2]Sheet1!$E$355</definedName>
    <definedName name="_M_DQS_A_1_2" localSheetId="28">[1]Sheet1!$E$356</definedName>
    <definedName name="_M_DQS_A_1_2">[2]Sheet1!$E$356</definedName>
    <definedName name="_M_DQS_A_2_2" localSheetId="28">[1]Sheet1!$E$357</definedName>
    <definedName name="_M_DQS_A_2_2">[2]Sheet1!$E$357</definedName>
    <definedName name="_M_DQS_A_3_2" localSheetId="28">[1]Sheet1!$E$358</definedName>
    <definedName name="_M_DQS_A_3_2">[2]Sheet1!$E$358</definedName>
    <definedName name="_M_DQS_A_4_2" localSheetId="28">[1]Sheet1!$E$359</definedName>
    <definedName name="_M_DQS_A_4_2">[2]Sheet1!$E$359</definedName>
    <definedName name="_M_DQS_A_5_2" localSheetId="28">[1]Sheet1!$E$360</definedName>
    <definedName name="_M_DQS_A_5_2">[2]Sheet1!$E$360</definedName>
    <definedName name="_M_DQS_A_6_2" localSheetId="28">[1]Sheet1!$E$361</definedName>
    <definedName name="_M_DQS_A_6_2">[2]Sheet1!$E$361</definedName>
    <definedName name="_M_DQS_A_7_2" localSheetId="28">[1]Sheet1!$E$362</definedName>
    <definedName name="_M_DQS_A_7_2">[2]Sheet1!$E$362</definedName>
    <definedName name="_M_DQS_A0_2" localSheetId="28">[1]Sheet1!$E$363</definedName>
    <definedName name="_M_DQS_A0_2">[2]Sheet1!$E$363</definedName>
    <definedName name="_M_DQS_A1_2" localSheetId="28">[1]Sheet1!$E$364</definedName>
    <definedName name="_M_DQS_A1_2">[2]Sheet1!$E$364</definedName>
    <definedName name="_M_DQS_A2_2" localSheetId="28">[1]Sheet1!$E$365</definedName>
    <definedName name="_M_DQS_A2_2">[2]Sheet1!$E$365</definedName>
    <definedName name="_M_DQS_A3_2" localSheetId="28">[1]Sheet1!$E$366</definedName>
    <definedName name="_M_DQS_A3_2">[2]Sheet1!$E$366</definedName>
    <definedName name="_M_DQS_A4_2" localSheetId="28">[1]Sheet1!$E$367</definedName>
    <definedName name="_M_DQS_A4_2">[2]Sheet1!$E$367</definedName>
    <definedName name="_M_DQS_A5_2" localSheetId="28">[1]Sheet1!$E$368</definedName>
    <definedName name="_M_DQS_A5_2">[2]Sheet1!$E$368</definedName>
    <definedName name="_M_DQS_A6_2" localSheetId="28">[1]Sheet1!$E$369</definedName>
    <definedName name="_M_DQS_A6_2">[2]Sheet1!$E$369</definedName>
    <definedName name="_M_DQS_A7_2" localSheetId="28">[1]Sheet1!$E$370</definedName>
    <definedName name="_M_DQS_A7_2">[2]Sheet1!$E$370</definedName>
    <definedName name="CompPlacement" localSheetId="8">#REF!</definedName>
    <definedName name="CompPlacement" localSheetId="14">#REF!</definedName>
    <definedName name="CompPlacement" localSheetId="10">#REF!</definedName>
    <definedName name="CompPlacement">#REF!</definedName>
    <definedName name="CompType" localSheetId="8">#REF!</definedName>
    <definedName name="CompType" localSheetId="14">#REF!</definedName>
    <definedName name="CompType" localSheetId="10">#REF!</definedName>
    <definedName name="CompType">#REF!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28">[3]DDR2Instructions!$D$42</definedName>
    <definedName name="MeasureUnits" localSheetId="8">#REF!</definedName>
    <definedName name="MeasureUnits" localSheetId="14">#REF!</definedName>
    <definedName name="MeasureUnits" localSheetId="10">#REF!</definedName>
    <definedName name="MeasureUnits">#REF!</definedName>
    <definedName name="SDRAMArray" localSheetId="8">#REF!</definedName>
    <definedName name="SDRAMArray" localSheetId="14">#REF!</definedName>
    <definedName name="SDRAMArray" localSheetId="10">#REF!</definedName>
    <definedName name="SDRAMArray">#REF!</definedName>
    <definedName name="SDRAMArrayStart" localSheetId="8">#REF!</definedName>
    <definedName name="SDRAMArrayStart" localSheetId="14">#REF!</definedName>
    <definedName name="SDRAMArrayStart" localSheetId="10">#REF!</definedName>
    <definedName name="SDRAMArrayStart">#REF!</definedName>
    <definedName name="SDRAMDQSLen">'DDR2 Strobes - 1x8'!$Z$7</definedName>
    <definedName name="SODIMMSupport" localSheetId="8">#REF!</definedName>
    <definedName name="SODIMMSupport" localSheetId="14">#REF!</definedName>
    <definedName name="SODIMMSupport" localSheetId="10">#REF!</definedName>
    <definedName name="SODIMMSupport">#REF!</definedName>
    <definedName name="StrbTitle">'DDR2 Strobes - 1x8'!$A$3</definedName>
  </definedNames>
  <calcPr calcId="125725"/>
</workbook>
</file>

<file path=xl/calcChain.xml><?xml version="1.0" encoding="utf-8"?>
<calcChain xmlns="http://schemas.openxmlformats.org/spreadsheetml/2006/main">
  <c r="G4" i="79"/>
  <c r="E5"/>
  <c r="E4"/>
  <c r="E3"/>
  <c r="E10" i="90"/>
  <c r="E9"/>
  <c r="E8"/>
  <c r="E7"/>
  <c r="E6"/>
  <c r="E5"/>
  <c r="E4"/>
  <c r="E3"/>
  <c r="G61" i="97" l="1"/>
  <c r="G60"/>
  <c r="G59"/>
  <c r="G58"/>
  <c r="G57"/>
  <c r="G56"/>
  <c r="G55"/>
  <c r="G54"/>
  <c r="G53"/>
  <c r="G52"/>
  <c r="G51"/>
  <c r="G50"/>
  <c r="G49"/>
  <c r="G48"/>
  <c r="G47"/>
  <c r="G46"/>
  <c r="G45"/>
  <c r="G44"/>
  <c r="G43"/>
  <c r="G42"/>
  <c r="G41"/>
  <c r="G40"/>
  <c r="G39"/>
  <c r="G38"/>
  <c r="G37"/>
  <c r="G36"/>
  <c r="G35"/>
  <c r="G34"/>
  <c r="G33"/>
  <c r="G32"/>
  <c r="G31"/>
  <c r="G30"/>
  <c r="E61"/>
  <c r="E60"/>
  <c r="E59"/>
  <c r="E58"/>
  <c r="E57"/>
  <c r="E56"/>
  <c r="E55"/>
  <c r="E54"/>
  <c r="E53"/>
  <c r="E52"/>
  <c r="E51"/>
  <c r="E50"/>
  <c r="E49"/>
  <c r="E48"/>
  <c r="E47"/>
  <c r="E46"/>
  <c r="E45"/>
  <c r="E44"/>
  <c r="E43"/>
  <c r="E42"/>
  <c r="E41"/>
  <c r="E40"/>
  <c r="E39"/>
  <c r="E38"/>
  <c r="E37"/>
  <c r="E36"/>
  <c r="E35"/>
  <c r="E34"/>
  <c r="E33"/>
  <c r="E32"/>
  <c r="E31"/>
  <c r="E30"/>
  <c r="G29"/>
  <c r="E29"/>
  <c r="G28"/>
  <c r="E28"/>
  <c r="G27"/>
  <c r="E27"/>
  <c r="G26"/>
  <c r="E26"/>
  <c r="G25"/>
  <c r="E25"/>
  <c r="G24"/>
  <c r="E24"/>
  <c r="G23"/>
  <c r="E23"/>
  <c r="G22"/>
  <c r="E22"/>
  <c r="G21"/>
  <c r="E21"/>
  <c r="G20"/>
  <c r="E20"/>
  <c r="G19"/>
  <c r="E19"/>
  <c r="G18"/>
  <c r="E18"/>
  <c r="G17"/>
  <c r="E17"/>
  <c r="G16"/>
  <c r="E16"/>
  <c r="G15"/>
  <c r="E15"/>
  <c r="G14"/>
  <c r="E14"/>
  <c r="G13"/>
  <c r="E13"/>
  <c r="G12"/>
  <c r="E12"/>
  <c r="G11"/>
  <c r="E11"/>
  <c r="G10"/>
  <c r="E10"/>
  <c r="G9"/>
  <c r="E9"/>
  <c r="G8"/>
  <c r="E8"/>
  <c r="G7"/>
  <c r="E7"/>
  <c r="G6"/>
  <c r="E6"/>
  <c r="G5"/>
  <c r="E5"/>
  <c r="G4"/>
  <c r="E4"/>
  <c r="E3"/>
  <c r="G29" i="94"/>
  <c r="G28"/>
  <c r="G27"/>
  <c r="G26"/>
  <c r="G25"/>
  <c r="G24"/>
  <c r="G23"/>
  <c r="G22"/>
  <c r="G21"/>
  <c r="G20"/>
  <c r="G19"/>
  <c r="G18"/>
  <c r="G17"/>
  <c r="G16"/>
  <c r="G15"/>
  <c r="G14"/>
  <c r="G13"/>
  <c r="G12"/>
  <c r="G11"/>
  <c r="G10"/>
  <c r="G9"/>
  <c r="G8"/>
  <c r="G7"/>
  <c r="G6"/>
  <c r="G5"/>
  <c r="G4"/>
  <c r="E29"/>
  <c r="E28"/>
  <c r="E27"/>
  <c r="E26"/>
  <c r="E25"/>
  <c r="E24"/>
  <c r="E23"/>
  <c r="E22"/>
  <c r="E21"/>
  <c r="E20"/>
  <c r="E19"/>
  <c r="E18"/>
  <c r="E17"/>
  <c r="E16"/>
  <c r="E15"/>
  <c r="E14"/>
  <c r="E13"/>
  <c r="E12"/>
  <c r="E11"/>
  <c r="E10"/>
  <c r="E9"/>
  <c r="E8"/>
  <c r="E7"/>
  <c r="E6"/>
  <c r="E5"/>
  <c r="E4"/>
  <c r="E3"/>
  <c r="G5" i="93"/>
  <c r="G12" l="1"/>
  <c r="E12"/>
  <c r="E11"/>
  <c r="G10"/>
  <c r="E10"/>
  <c r="G9"/>
  <c r="E9"/>
  <c r="G8"/>
  <c r="E8"/>
  <c r="G7"/>
  <c r="E7"/>
  <c r="G6"/>
  <c r="E6"/>
  <c r="E5"/>
  <c r="G4"/>
  <c r="E4"/>
  <c r="E3"/>
  <c r="G24" i="57"/>
  <c r="G9" i="90"/>
  <c r="G4"/>
  <c r="G8"/>
  <c r="G7"/>
  <c r="G6"/>
  <c r="G10"/>
  <c r="G5"/>
  <c r="E18" i="61"/>
  <c r="E17"/>
  <c r="E16"/>
  <c r="E15"/>
  <c r="E14"/>
  <c r="E13"/>
  <c r="E12"/>
  <c r="E11"/>
  <c r="E10"/>
  <c r="E9"/>
  <c r="E8"/>
  <c r="E7"/>
  <c r="E6"/>
  <c r="E5"/>
  <c r="E4"/>
  <c r="E3"/>
  <c r="E10" i="68"/>
  <c r="E9"/>
  <c r="E8"/>
  <c r="E7"/>
  <c r="E6"/>
  <c r="E5"/>
  <c r="E4"/>
  <c r="E3"/>
  <c r="E9" i="66"/>
  <c r="E8"/>
  <c r="E7"/>
  <c r="E6"/>
  <c r="E5"/>
  <c r="E4"/>
  <c r="E3"/>
  <c r="E6" i="87"/>
  <c r="E5"/>
  <c r="E4"/>
  <c r="E3"/>
  <c r="E38" i="67"/>
  <c r="E37"/>
  <c r="E36"/>
  <c r="E35"/>
  <c r="E34"/>
  <c r="E33"/>
  <c r="E32"/>
  <c r="E31"/>
  <c r="E30"/>
  <c r="E29"/>
  <c r="E28"/>
  <c r="E27"/>
  <c r="E26"/>
  <c r="E25"/>
  <c r="E24"/>
  <c r="E23"/>
  <c r="E19"/>
  <c r="E18"/>
  <c r="E17"/>
  <c r="E16"/>
  <c r="E15"/>
  <c r="E14"/>
  <c r="E13"/>
  <c r="E12"/>
  <c r="E11"/>
  <c r="E10"/>
  <c r="E9"/>
  <c r="E8"/>
  <c r="E7"/>
  <c r="E6"/>
  <c r="E5"/>
  <c r="E4"/>
  <c r="E34" i="59"/>
  <c r="E33"/>
  <c r="E32"/>
  <c r="E31"/>
  <c r="E30"/>
  <c r="E29"/>
  <c r="E28"/>
  <c r="E27"/>
  <c r="E26"/>
  <c r="E25"/>
  <c r="E24"/>
  <c r="E23"/>
  <c r="E22"/>
  <c r="E21"/>
  <c r="E20"/>
  <c r="E19"/>
  <c r="E18"/>
  <c r="E17"/>
  <c r="E16"/>
  <c r="E15"/>
  <c r="E14"/>
  <c r="E13"/>
  <c r="E12"/>
  <c r="E11"/>
  <c r="E10"/>
  <c r="E9"/>
  <c r="E8"/>
  <c r="E7"/>
  <c r="E6"/>
  <c r="E5"/>
  <c r="E4"/>
  <c r="E3"/>
  <c r="E23" i="57"/>
  <c r="E24"/>
  <c r="E22"/>
  <c r="E21"/>
  <c r="E20"/>
  <c r="E19"/>
  <c r="E18"/>
  <c r="E17"/>
  <c r="E16"/>
  <c r="E15"/>
  <c r="E14"/>
  <c r="E13"/>
  <c r="E12"/>
  <c r="E11"/>
  <c r="E10"/>
  <c r="E9"/>
  <c r="E8"/>
  <c r="E7"/>
  <c r="E6"/>
  <c r="E5"/>
  <c r="E4"/>
  <c r="E3"/>
  <c r="E9" i="71"/>
  <c r="E8"/>
  <c r="E7"/>
  <c r="E6"/>
  <c r="E5"/>
  <c r="E4"/>
  <c r="E3"/>
  <c r="E48" i="78"/>
  <c r="E47"/>
  <c r="E46"/>
  <c r="E45"/>
  <c r="E44"/>
  <c r="E43"/>
  <c r="E42"/>
  <c r="E41"/>
  <c r="E40"/>
  <c r="E39"/>
  <c r="E38"/>
  <c r="E37"/>
  <c r="E34"/>
  <c r="E33"/>
  <c r="E32"/>
  <c r="E31"/>
  <c r="E30"/>
  <c r="E29"/>
  <c r="E28"/>
  <c r="E27"/>
  <c r="E26"/>
  <c r="E25"/>
  <c r="E24"/>
  <c r="E23"/>
  <c r="E20"/>
  <c r="E19"/>
  <c r="E18"/>
  <c r="E17"/>
  <c r="E16"/>
  <c r="E15"/>
  <c r="E14"/>
  <c r="E13"/>
  <c r="E12"/>
  <c r="E11"/>
  <c r="E10"/>
  <c r="E9"/>
  <c r="E8"/>
  <c r="E7"/>
  <c r="E6"/>
  <c r="E5"/>
  <c r="E4"/>
  <c r="E3"/>
  <c r="G12"/>
  <c r="G11"/>
  <c r="E5" i="89"/>
  <c r="G10" i="68"/>
  <c r="G8"/>
  <c r="G6"/>
  <c r="G38" i="67"/>
  <c r="G36"/>
  <c r="G34"/>
  <c r="G32"/>
  <c r="G30"/>
  <c r="G26"/>
  <c r="G48" i="78"/>
  <c r="G34"/>
  <c r="G20"/>
  <c r="G16"/>
  <c r="G15"/>
  <c r="G14"/>
  <c r="G13"/>
  <c r="G10"/>
  <c r="G9"/>
  <c r="G46"/>
  <c r="G44"/>
  <c r="G43"/>
  <c r="G41"/>
  <c r="G42"/>
  <c r="G39"/>
  <c r="G40"/>
  <c r="G38"/>
  <c r="G34" i="59"/>
  <c r="G28"/>
  <c r="G24"/>
  <c r="G20"/>
  <c r="G16"/>
  <c r="G12"/>
  <c r="G8"/>
  <c r="G8" i="66"/>
  <c r="B2" i="9"/>
  <c r="P10"/>
  <c r="AP10"/>
  <c r="P11"/>
  <c r="R11"/>
  <c r="P12"/>
  <c r="R12"/>
  <c r="P13"/>
  <c r="P5"/>
  <c r="AL5"/>
  <c r="R5"/>
  <c r="P6"/>
  <c r="R6"/>
  <c r="Q5"/>
  <c r="S5"/>
  <c r="Q6"/>
  <c r="S6"/>
  <c r="AO6"/>
  <c r="P7"/>
  <c r="R7"/>
  <c r="P8"/>
  <c r="R8"/>
  <c r="Q7"/>
  <c r="S7"/>
  <c r="Q8"/>
  <c r="S8"/>
  <c r="AO8"/>
  <c r="Z13"/>
  <c r="AA13"/>
  <c r="AB13"/>
  <c r="T13"/>
  <c r="Z12"/>
  <c r="AA12"/>
  <c r="AB12"/>
  <c r="AP12"/>
  <c r="T12"/>
  <c r="W5"/>
  <c r="Z5"/>
  <c r="AA5"/>
  <c r="AG5"/>
  <c r="AH5"/>
  <c r="AI5"/>
  <c r="AJ5"/>
  <c r="AK5"/>
  <c r="AN5"/>
  <c r="T5"/>
  <c r="W6"/>
  <c r="X6"/>
  <c r="Y6"/>
  <c r="Z6"/>
  <c r="AA6"/>
  <c r="AG6"/>
  <c r="AH6"/>
  <c r="AI6"/>
  <c r="AJ6"/>
  <c r="AK6"/>
  <c r="AL6"/>
  <c r="AM6"/>
  <c r="AN6"/>
  <c r="T6"/>
  <c r="U6"/>
  <c r="W7"/>
  <c r="Z7"/>
  <c r="AA7"/>
  <c r="AG7"/>
  <c r="AH7"/>
  <c r="AI7"/>
  <c r="AJ7"/>
  <c r="AK7"/>
  <c r="AL7"/>
  <c r="AN7"/>
  <c r="T7"/>
  <c r="W8"/>
  <c r="X8"/>
  <c r="Y8"/>
  <c r="Z8"/>
  <c r="AA8"/>
  <c r="AG8"/>
  <c r="AH8"/>
  <c r="AI8"/>
  <c r="AJ8"/>
  <c r="AK8"/>
  <c r="AL8"/>
  <c r="AM8"/>
  <c r="AN8"/>
  <c r="T8"/>
  <c r="Z10"/>
  <c r="AA10"/>
  <c r="AB10"/>
  <c r="T10"/>
  <c r="Z11"/>
  <c r="AA11"/>
  <c r="AB11"/>
  <c r="AP11"/>
  <c r="T11"/>
  <c r="U11"/>
  <c r="AP3"/>
  <c r="AA9"/>
  <c r="AO3"/>
  <c r="AN3"/>
  <c r="AM3"/>
  <c r="AL3"/>
  <c r="Z3"/>
  <c r="AF3"/>
  <c r="AE3"/>
  <c r="AD3"/>
  <c r="AC3"/>
  <c r="AQ3"/>
  <c r="AB3"/>
  <c r="AB9"/>
  <c r="AT3"/>
  <c r="AS3"/>
  <c r="AR3"/>
  <c r="G9"/>
  <c r="Z9"/>
  <c r="E9"/>
  <c r="D9"/>
  <c r="F9"/>
  <c r="F3"/>
  <c r="W3"/>
  <c r="T3"/>
  <c r="D3"/>
  <c r="E3"/>
  <c r="G3"/>
  <c r="H3"/>
  <c r="I3"/>
  <c r="J3"/>
  <c r="K3"/>
  <c r="L3"/>
  <c r="M3"/>
  <c r="N3"/>
  <c r="O3"/>
  <c r="P3"/>
  <c r="Q3"/>
  <c r="R3"/>
  <c r="S3"/>
  <c r="U3"/>
  <c r="V3"/>
  <c r="X3"/>
  <c r="Y3"/>
  <c r="AA3"/>
  <c r="AG3"/>
  <c r="AH3"/>
  <c r="AI3"/>
  <c r="AJ3"/>
  <c r="AK3"/>
  <c r="N22" i="16"/>
  <c r="AE22"/>
  <c r="N23"/>
  <c r="N24"/>
  <c r="N25"/>
  <c r="O25"/>
  <c r="N5"/>
  <c r="N6"/>
  <c r="D9"/>
  <c r="E9"/>
  <c r="N9"/>
  <c r="AC9"/>
  <c r="F9"/>
  <c r="D10"/>
  <c r="E10"/>
  <c r="F10"/>
  <c r="N13"/>
  <c r="N14"/>
  <c r="D17"/>
  <c r="N17"/>
  <c r="AC17"/>
  <c r="E17"/>
  <c r="F17"/>
  <c r="D18"/>
  <c r="N18"/>
  <c r="AC18"/>
  <c r="E18"/>
  <c r="F18"/>
  <c r="B2"/>
  <c r="D7"/>
  <c r="E7"/>
  <c r="F7"/>
  <c r="H7"/>
  <c r="D8"/>
  <c r="E8"/>
  <c r="N8"/>
  <c r="F8"/>
  <c r="H8"/>
  <c r="D11"/>
  <c r="E11"/>
  <c r="F11"/>
  <c r="H11"/>
  <c r="N11"/>
  <c r="AC11"/>
  <c r="D12"/>
  <c r="E12"/>
  <c r="F12"/>
  <c r="H12"/>
  <c r="D15"/>
  <c r="E15"/>
  <c r="N15"/>
  <c r="F15"/>
  <c r="H15"/>
  <c r="D16"/>
  <c r="E16"/>
  <c r="F16"/>
  <c r="H16"/>
  <c r="D19"/>
  <c r="E19"/>
  <c r="F19"/>
  <c r="H19"/>
  <c r="N19"/>
  <c r="AC19"/>
  <c r="D20"/>
  <c r="E20"/>
  <c r="N20"/>
  <c r="F20"/>
  <c r="H20"/>
  <c r="O20"/>
  <c r="O5"/>
  <c r="O6"/>
  <c r="O14"/>
  <c r="AG5"/>
  <c r="N3"/>
  <c r="L20"/>
  <c r="K20"/>
  <c r="G20"/>
  <c r="L19"/>
  <c r="K19"/>
  <c r="G19"/>
  <c r="G18"/>
  <c r="G17"/>
  <c r="L16"/>
  <c r="K16"/>
  <c r="G16"/>
  <c r="L15"/>
  <c r="K15"/>
  <c r="G15"/>
  <c r="L12"/>
  <c r="K12"/>
  <c r="G12"/>
  <c r="L11"/>
  <c r="K11"/>
  <c r="G11"/>
  <c r="G10"/>
  <c r="G9"/>
  <c r="L8"/>
  <c r="K8"/>
  <c r="G8"/>
  <c r="L7"/>
  <c r="K7"/>
  <c r="G7"/>
  <c r="AF3"/>
  <c r="AE25"/>
  <c r="AE3"/>
  <c r="T24"/>
  <c r="S25"/>
  <c r="S24"/>
  <c r="AD6"/>
  <c r="AC13"/>
  <c r="AC5"/>
  <c r="W18"/>
  <c r="W17"/>
  <c r="W13"/>
  <c r="W12"/>
  <c r="W8"/>
  <c r="W6"/>
  <c r="U3"/>
  <c r="M3"/>
  <c r="AB7"/>
  <c r="AB8"/>
  <c r="AB12"/>
  <c r="AB14"/>
  <c r="AB18"/>
  <c r="AB19"/>
  <c r="U25"/>
  <c r="U24"/>
  <c r="S14"/>
  <c r="S5"/>
  <c r="Z18"/>
  <c r="Z17"/>
  <c r="Z9"/>
  <c r="Z6"/>
  <c r="F21"/>
  <c r="D21"/>
  <c r="P5"/>
  <c r="Q5"/>
  <c r="V6"/>
  <c r="X6"/>
  <c r="P6"/>
  <c r="R6"/>
  <c r="X7"/>
  <c r="P7"/>
  <c r="X8"/>
  <c r="P8"/>
  <c r="X9"/>
  <c r="P9"/>
  <c r="X10"/>
  <c r="P10"/>
  <c r="X11"/>
  <c r="P11"/>
  <c r="P12"/>
  <c r="T13"/>
  <c r="X13"/>
  <c r="P13"/>
  <c r="T14"/>
  <c r="V14"/>
  <c r="P14"/>
  <c r="Q14"/>
  <c r="R14"/>
  <c r="P15"/>
  <c r="X16"/>
  <c r="P16"/>
  <c r="P17"/>
  <c r="P18"/>
  <c r="X19"/>
  <c r="P19"/>
  <c r="P20"/>
  <c r="P22"/>
  <c r="X3"/>
  <c r="V3"/>
  <c r="P23"/>
  <c r="P24"/>
  <c r="P25"/>
  <c r="F3"/>
  <c r="H3"/>
  <c r="L3"/>
  <c r="Q3"/>
  <c r="B2" i="22"/>
  <c r="AC101" s="1"/>
  <c r="AC107"/>
  <c r="AC94"/>
  <c r="AC82"/>
  <c r="AC53"/>
  <c r="AC47"/>
  <c r="AC45"/>
  <c r="AC40"/>
  <c r="AC36"/>
  <c r="AC35"/>
  <c r="AB54"/>
  <c r="AB51"/>
  <c r="AB46"/>
  <c r="AB45"/>
  <c r="AB42"/>
  <c r="AB41"/>
  <c r="AB38"/>
  <c r="AB37"/>
  <c r="AB34"/>
  <c r="AB30"/>
  <c r="R133"/>
  <c r="R132"/>
  <c r="S132"/>
  <c r="R131"/>
  <c r="R129"/>
  <c r="S129"/>
  <c r="R128"/>
  <c r="R127"/>
  <c r="R125"/>
  <c r="R124"/>
  <c r="R123"/>
  <c r="S123"/>
  <c r="R122"/>
  <c r="R121"/>
  <c r="R120"/>
  <c r="S120"/>
  <c r="R119"/>
  <c r="R118"/>
  <c r="S118"/>
  <c r="R117"/>
  <c r="R116"/>
  <c r="R115"/>
  <c r="S115"/>
  <c r="AI115"/>
  <c r="R114"/>
  <c r="AH114"/>
  <c r="S114"/>
  <c r="R113"/>
  <c r="AI108"/>
  <c r="R112"/>
  <c r="AH133"/>
  <c r="AH127"/>
  <c r="AH124"/>
  <c r="AH120"/>
  <c r="AH118"/>
  <c r="AH113"/>
  <c r="AH112"/>
  <c r="R107"/>
  <c r="S107"/>
  <c r="AI107"/>
  <c r="R106"/>
  <c r="S106"/>
  <c r="R105"/>
  <c r="AH105"/>
  <c r="S105"/>
  <c r="R103"/>
  <c r="S103"/>
  <c r="R102"/>
  <c r="S102"/>
  <c r="R101"/>
  <c r="S101"/>
  <c r="R99"/>
  <c r="AH99"/>
  <c r="S99"/>
  <c r="R98"/>
  <c r="S98"/>
  <c r="AI98" s="1"/>
  <c r="R97"/>
  <c r="S97"/>
  <c r="R96"/>
  <c r="S96"/>
  <c r="AI96"/>
  <c r="R95"/>
  <c r="S95"/>
  <c r="R94"/>
  <c r="R93"/>
  <c r="S93"/>
  <c r="R92"/>
  <c r="R91"/>
  <c r="AH91"/>
  <c r="S91"/>
  <c r="R90"/>
  <c r="S90"/>
  <c r="AI90"/>
  <c r="R89"/>
  <c r="S89"/>
  <c r="R88"/>
  <c r="S88"/>
  <c r="R87"/>
  <c r="S87"/>
  <c r="R86"/>
  <c r="AH86"/>
  <c r="AI82"/>
  <c r="AH107"/>
  <c r="AH106"/>
  <c r="AH103"/>
  <c r="AH101"/>
  <c r="AH98"/>
  <c r="AH97"/>
  <c r="AH96"/>
  <c r="AH95"/>
  <c r="AH93"/>
  <c r="AH90"/>
  <c r="AH89"/>
  <c r="AH88"/>
  <c r="AH87"/>
  <c r="AH82"/>
  <c r="R81"/>
  <c r="S81"/>
  <c r="R80"/>
  <c r="S80"/>
  <c r="R79"/>
  <c r="R77"/>
  <c r="S77"/>
  <c r="R76"/>
  <c r="S76"/>
  <c r="R75"/>
  <c r="S75"/>
  <c r="R73"/>
  <c r="S73"/>
  <c r="R72"/>
  <c r="S72"/>
  <c r="R71"/>
  <c r="S71"/>
  <c r="AI71"/>
  <c r="R70"/>
  <c r="S70"/>
  <c r="AI70"/>
  <c r="R69"/>
  <c r="S69"/>
  <c r="R68"/>
  <c r="S68"/>
  <c r="R67"/>
  <c r="S67"/>
  <c r="AI67"/>
  <c r="R66"/>
  <c r="S66"/>
  <c r="AI66"/>
  <c r="R65"/>
  <c r="R64"/>
  <c r="S64"/>
  <c r="AI64"/>
  <c r="R63"/>
  <c r="R62"/>
  <c r="S62"/>
  <c r="R61"/>
  <c r="R60"/>
  <c r="S60"/>
  <c r="AI56"/>
  <c r="AH81"/>
  <c r="AH80"/>
  <c r="AH77"/>
  <c r="AH76"/>
  <c r="AH75"/>
  <c r="AH72"/>
  <c r="AH71"/>
  <c r="AH70"/>
  <c r="AH69"/>
  <c r="AH68"/>
  <c r="AH67"/>
  <c r="AH66"/>
  <c r="AH64"/>
  <c r="AH62"/>
  <c r="AH60"/>
  <c r="AH56"/>
  <c r="R55"/>
  <c r="AH55"/>
  <c r="R54"/>
  <c r="S54"/>
  <c r="R53"/>
  <c r="S53"/>
  <c r="AI53" s="1"/>
  <c r="R51"/>
  <c r="S51"/>
  <c r="R50"/>
  <c r="R49"/>
  <c r="S49"/>
  <c r="R47"/>
  <c r="S47"/>
  <c r="R46"/>
  <c r="S46"/>
  <c r="R45"/>
  <c r="AH45"/>
  <c r="R44"/>
  <c r="S44"/>
  <c r="R43"/>
  <c r="S43"/>
  <c r="AI43"/>
  <c r="R42"/>
  <c r="S42"/>
  <c r="R41"/>
  <c r="R40"/>
  <c r="S40"/>
  <c r="R39"/>
  <c r="S39"/>
  <c r="AI39"/>
  <c r="R38"/>
  <c r="S38"/>
  <c r="R37"/>
  <c r="AH37"/>
  <c r="R36"/>
  <c r="S36"/>
  <c r="R35"/>
  <c r="S35"/>
  <c r="AI35" s="1"/>
  <c r="R34"/>
  <c r="S34"/>
  <c r="AI30"/>
  <c r="AH54"/>
  <c r="AH53"/>
  <c r="AH51"/>
  <c r="AH49"/>
  <c r="AH47"/>
  <c r="AH44"/>
  <c r="AH43"/>
  <c r="AH42"/>
  <c r="AH40"/>
  <c r="AH39"/>
  <c r="AH38"/>
  <c r="AH36"/>
  <c r="AH35"/>
  <c r="AH34"/>
  <c r="AH30"/>
  <c r="AG30"/>
  <c r="AA30"/>
  <c r="X55"/>
  <c r="X54"/>
  <c r="X53"/>
  <c r="X51"/>
  <c r="X50"/>
  <c r="X49"/>
  <c r="X47"/>
  <c r="X46"/>
  <c r="X45"/>
  <c r="X44"/>
  <c r="X43"/>
  <c r="X42"/>
  <c r="X41"/>
  <c r="X40"/>
  <c r="X39"/>
  <c r="X38"/>
  <c r="X37"/>
  <c r="X36"/>
  <c r="X35"/>
  <c r="X34"/>
  <c r="X30"/>
  <c r="T28"/>
  <c r="T27"/>
  <c r="T26"/>
  <c r="T24"/>
  <c r="T23"/>
  <c r="T22"/>
  <c r="T20"/>
  <c r="T19"/>
  <c r="T18"/>
  <c r="T17"/>
  <c r="T16"/>
  <c r="T15"/>
  <c r="T14"/>
  <c r="T13"/>
  <c r="T12"/>
  <c r="T11"/>
  <c r="T10"/>
  <c r="T9"/>
  <c r="T8"/>
  <c r="T7"/>
  <c r="T3"/>
  <c r="AE133"/>
  <c r="AE132"/>
  <c r="AE131"/>
  <c r="AE129"/>
  <c r="AE128"/>
  <c r="AE127"/>
  <c r="AE125"/>
  <c r="AE124"/>
  <c r="AE123"/>
  <c r="AE122"/>
  <c r="AE121"/>
  <c r="AE120"/>
  <c r="AE119"/>
  <c r="AE118"/>
  <c r="AE117"/>
  <c r="AE116"/>
  <c r="AE115"/>
  <c r="AE114"/>
  <c r="AE113"/>
  <c r="AE112"/>
  <c r="AE108"/>
  <c r="AE55"/>
  <c r="AE54"/>
  <c r="AE53"/>
  <c r="AE51"/>
  <c r="AE50"/>
  <c r="AE49"/>
  <c r="AE47"/>
  <c r="AE46"/>
  <c r="AE45"/>
  <c r="AE44"/>
  <c r="AE43"/>
  <c r="AE42"/>
  <c r="AE41"/>
  <c r="AE40"/>
  <c r="AE39"/>
  <c r="AE38"/>
  <c r="AE37"/>
  <c r="AE36"/>
  <c r="AE35"/>
  <c r="AE34"/>
  <c r="AE30"/>
  <c r="Z36"/>
  <c r="Z37"/>
  <c r="Z38"/>
  <c r="Z39"/>
  <c r="Z40"/>
  <c r="Z41"/>
  <c r="Z42"/>
  <c r="Z43"/>
  <c r="Z44"/>
  <c r="Z45"/>
  <c r="Z46"/>
  <c r="Z47"/>
  <c r="Z49"/>
  <c r="Z50"/>
  <c r="Z51"/>
  <c r="Z53"/>
  <c r="Z54"/>
  <c r="Z55"/>
  <c r="Z35"/>
  <c r="Z3"/>
  <c r="Y8"/>
  <c r="Y9"/>
  <c r="Y10"/>
  <c r="Y11"/>
  <c r="Y12"/>
  <c r="Y13"/>
  <c r="Y14"/>
  <c r="Y15"/>
  <c r="Y16"/>
  <c r="Y17"/>
  <c r="Y18"/>
  <c r="Y19"/>
  <c r="Y20"/>
  <c r="Y22"/>
  <c r="Y23"/>
  <c r="Y24"/>
  <c r="Y26"/>
  <c r="Y27"/>
  <c r="Y28"/>
  <c r="Y7"/>
  <c r="Y3"/>
  <c r="M8"/>
  <c r="N8"/>
  <c r="X8" s="1"/>
  <c r="M9"/>
  <c r="N9"/>
  <c r="X9"/>
  <c r="M10"/>
  <c r="N10"/>
  <c r="X10" s="1"/>
  <c r="M11"/>
  <c r="N11"/>
  <c r="X11"/>
  <c r="M12"/>
  <c r="N12"/>
  <c r="X12" s="1"/>
  <c r="M13"/>
  <c r="N13"/>
  <c r="X13"/>
  <c r="M14"/>
  <c r="N14"/>
  <c r="X14" s="1"/>
  <c r="M15"/>
  <c r="N15"/>
  <c r="X15"/>
  <c r="M16"/>
  <c r="N16"/>
  <c r="X16" s="1"/>
  <c r="M17"/>
  <c r="N17"/>
  <c r="X17"/>
  <c r="M18"/>
  <c r="N18"/>
  <c r="X18" s="1"/>
  <c r="M19"/>
  <c r="N19"/>
  <c r="X19"/>
  <c r="M20"/>
  <c r="N20"/>
  <c r="X20" s="1"/>
  <c r="M22"/>
  <c r="M23"/>
  <c r="W23"/>
  <c r="N23"/>
  <c r="X23"/>
  <c r="M24"/>
  <c r="N24"/>
  <c r="X24" s="1"/>
  <c r="M26"/>
  <c r="N26"/>
  <c r="X26"/>
  <c r="M27"/>
  <c r="N27"/>
  <c r="X27" s="1"/>
  <c r="M28"/>
  <c r="W28"/>
  <c r="N28"/>
  <c r="X28" s="1"/>
  <c r="M7"/>
  <c r="N7"/>
  <c r="X7"/>
  <c r="W24"/>
  <c r="W26"/>
  <c r="W27"/>
  <c r="W8"/>
  <c r="W9"/>
  <c r="W10"/>
  <c r="W11"/>
  <c r="W12"/>
  <c r="W13"/>
  <c r="W14"/>
  <c r="W15"/>
  <c r="W16"/>
  <c r="W17"/>
  <c r="W18"/>
  <c r="W19"/>
  <c r="W20"/>
  <c r="W7"/>
  <c r="X3"/>
  <c r="W3"/>
  <c r="V8"/>
  <c r="V9"/>
  <c r="V10"/>
  <c r="V11"/>
  <c r="V12"/>
  <c r="V13"/>
  <c r="V14"/>
  <c r="V15"/>
  <c r="V16"/>
  <c r="V17"/>
  <c r="V18"/>
  <c r="V19"/>
  <c r="V20"/>
  <c r="V22"/>
  <c r="V23"/>
  <c r="V24"/>
  <c r="V26"/>
  <c r="V27"/>
  <c r="V28"/>
  <c r="V7"/>
  <c r="V3"/>
  <c r="U32"/>
  <c r="T46"/>
  <c r="U58"/>
  <c r="T60"/>
  <c r="V60" s="1"/>
  <c r="T58"/>
  <c r="U60"/>
  <c r="T32"/>
  <c r="Y55"/>
  <c r="AD55"/>
  <c r="AF55"/>
  <c r="Y54"/>
  <c r="AD54"/>
  <c r="AF54"/>
  <c r="Y53"/>
  <c r="AD53"/>
  <c r="AF53"/>
  <c r="Y51"/>
  <c r="AD51"/>
  <c r="AF51"/>
  <c r="Y50"/>
  <c r="AD50"/>
  <c r="AF50"/>
  <c r="Y49"/>
  <c r="AD49"/>
  <c r="AF49"/>
  <c r="Y35"/>
  <c r="AD35"/>
  <c r="AF35"/>
  <c r="Y36"/>
  <c r="AD36"/>
  <c r="AF36"/>
  <c r="Y37"/>
  <c r="AD37"/>
  <c r="AF37"/>
  <c r="Y38"/>
  <c r="AD38"/>
  <c r="AF38"/>
  <c r="Y39"/>
  <c r="AD39"/>
  <c r="AF39"/>
  <c r="Y40"/>
  <c r="AD40"/>
  <c r="AF40"/>
  <c r="Y41"/>
  <c r="AD41"/>
  <c r="AF41"/>
  <c r="Y42"/>
  <c r="AD42"/>
  <c r="AF42"/>
  <c r="Y43"/>
  <c r="AD43"/>
  <c r="AF43"/>
  <c r="Y44"/>
  <c r="AD44"/>
  <c r="AF44"/>
  <c r="Y45"/>
  <c r="AD45"/>
  <c r="AF45"/>
  <c r="Y46"/>
  <c r="AD46"/>
  <c r="AF46"/>
  <c r="Y47"/>
  <c r="AD47"/>
  <c r="AF47"/>
  <c r="Y34"/>
  <c r="Z34"/>
  <c r="AD34"/>
  <c r="AF34"/>
  <c r="S108"/>
  <c r="R108"/>
  <c r="S82"/>
  <c r="R82"/>
  <c r="S56"/>
  <c r="R56"/>
  <c r="S30"/>
  <c r="R30"/>
  <c r="T110"/>
  <c r="U113"/>
  <c r="U84"/>
  <c r="T93" s="1"/>
  <c r="T92"/>
  <c r="T84"/>
  <c r="U93"/>
  <c r="U107"/>
  <c r="W107"/>
  <c r="U103"/>
  <c r="U102"/>
  <c r="U87"/>
  <c r="T88"/>
  <c r="U89"/>
  <c r="U90"/>
  <c r="W90"/>
  <c r="U94"/>
  <c r="U98"/>
  <c r="W98"/>
  <c r="U99"/>
  <c r="U114"/>
  <c r="U116"/>
  <c r="U121"/>
  <c r="T81"/>
  <c r="U81"/>
  <c r="T80"/>
  <c r="U80"/>
  <c r="T79"/>
  <c r="U79"/>
  <c r="T77"/>
  <c r="U77"/>
  <c r="T76"/>
  <c r="U76"/>
  <c r="T75"/>
  <c r="U75"/>
  <c r="T61"/>
  <c r="U61"/>
  <c r="T62"/>
  <c r="U62"/>
  <c r="T63"/>
  <c r="U63"/>
  <c r="T64"/>
  <c r="V64"/>
  <c r="T65"/>
  <c r="U65"/>
  <c r="T66"/>
  <c r="V66"/>
  <c r="U66"/>
  <c r="W66"/>
  <c r="T67"/>
  <c r="V67"/>
  <c r="U67"/>
  <c r="W67"/>
  <c r="T68"/>
  <c r="V68"/>
  <c r="U68"/>
  <c r="T69"/>
  <c r="V69" s="1"/>
  <c r="U69"/>
  <c r="W69" s="1"/>
  <c r="T70"/>
  <c r="V70" s="1"/>
  <c r="U70"/>
  <c r="W70" s="1"/>
  <c r="T71"/>
  <c r="V71" s="1"/>
  <c r="U71"/>
  <c r="W71" s="1"/>
  <c r="T72"/>
  <c r="U72"/>
  <c r="T73"/>
  <c r="V73" s="1"/>
  <c r="U73"/>
  <c r="W73"/>
  <c r="Q108"/>
  <c r="Q30"/>
  <c r="Q82"/>
  <c r="AF30"/>
  <c r="P30"/>
  <c r="P108"/>
  <c r="P82"/>
  <c r="N30"/>
  <c r="M30"/>
  <c r="U7"/>
  <c r="U8"/>
  <c r="U9"/>
  <c r="U10"/>
  <c r="U11"/>
  <c r="U12"/>
  <c r="U13"/>
  <c r="U14"/>
  <c r="U15"/>
  <c r="U16"/>
  <c r="U17"/>
  <c r="U18"/>
  <c r="U19"/>
  <c r="U20"/>
  <c r="U22"/>
  <c r="U23"/>
  <c r="U24"/>
  <c r="U26"/>
  <c r="U27"/>
  <c r="U28"/>
  <c r="E3"/>
  <c r="F3"/>
  <c r="G3"/>
  <c r="H3"/>
  <c r="J3"/>
  <c r="K3"/>
  <c r="M3"/>
  <c r="N3"/>
  <c r="P3"/>
  <c r="Q3"/>
  <c r="R3"/>
  <c r="S3"/>
  <c r="U3"/>
  <c r="E30"/>
  <c r="F30"/>
  <c r="G30"/>
  <c r="J30"/>
  <c r="K30"/>
  <c r="T30"/>
  <c r="U30"/>
  <c r="V30"/>
  <c r="W30"/>
  <c r="Y30"/>
  <c r="Z30"/>
  <c r="T56"/>
  <c r="U56"/>
  <c r="V56"/>
  <c r="W56"/>
  <c r="T82"/>
  <c r="U82"/>
  <c r="V82"/>
  <c r="W82"/>
  <c r="T108"/>
  <c r="U108"/>
  <c r="V108"/>
  <c r="W108"/>
  <c r="V63" i="27"/>
  <c r="B2"/>
  <c r="AM98"/>
  <c r="AO131"/>
  <c r="AO121"/>
  <c r="AO113"/>
  <c r="AO92"/>
  <c r="AO81"/>
  <c r="AO71"/>
  <c r="AO51"/>
  <c r="AO42"/>
  <c r="AO34"/>
  <c r="AM39"/>
  <c r="AL54"/>
  <c r="AL44"/>
  <c r="V23"/>
  <c r="V14"/>
  <c r="V3"/>
  <c r="AB133"/>
  <c r="AB132"/>
  <c r="AB131"/>
  <c r="AB129"/>
  <c r="AB128"/>
  <c r="AB127"/>
  <c r="AB125"/>
  <c r="AB124"/>
  <c r="AB123"/>
  <c r="AB122"/>
  <c r="AB121"/>
  <c r="AB120"/>
  <c r="AB119"/>
  <c r="AB118"/>
  <c r="AB117"/>
  <c r="AC117"/>
  <c r="AB116"/>
  <c r="AB115"/>
  <c r="AC115"/>
  <c r="AX115" s="1"/>
  <c r="AB114"/>
  <c r="AB113"/>
  <c r="AB112"/>
  <c r="AW133"/>
  <c r="AW121"/>
  <c r="V133"/>
  <c r="V132"/>
  <c r="W132"/>
  <c r="V131"/>
  <c r="V129"/>
  <c r="V128"/>
  <c r="V127"/>
  <c r="V125"/>
  <c r="V124"/>
  <c r="V123"/>
  <c r="V122"/>
  <c r="V121"/>
  <c r="V120"/>
  <c r="V119"/>
  <c r="V118"/>
  <c r="W118"/>
  <c r="V117"/>
  <c r="V116"/>
  <c r="V115"/>
  <c r="V114"/>
  <c r="V113"/>
  <c r="V112"/>
  <c r="AU108"/>
  <c r="AB107"/>
  <c r="AC107"/>
  <c r="AX107" s="1"/>
  <c r="AB106"/>
  <c r="AB105"/>
  <c r="AB103"/>
  <c r="AC103"/>
  <c r="AB102"/>
  <c r="AB101"/>
  <c r="AB99"/>
  <c r="AB98"/>
  <c r="AB97"/>
  <c r="AB96"/>
  <c r="AB95"/>
  <c r="AB94"/>
  <c r="AC94"/>
  <c r="AB93"/>
  <c r="AB92"/>
  <c r="AC92"/>
  <c r="AB91"/>
  <c r="AB90"/>
  <c r="AB89"/>
  <c r="AB88"/>
  <c r="AC88"/>
  <c r="AB87"/>
  <c r="AB86"/>
  <c r="AW99"/>
  <c r="AW87"/>
  <c r="V107"/>
  <c r="V106"/>
  <c r="V105"/>
  <c r="W105"/>
  <c r="AV105" s="1"/>
  <c r="V103"/>
  <c r="V102"/>
  <c r="V101"/>
  <c r="V99"/>
  <c r="W99"/>
  <c r="AV99" s="1"/>
  <c r="V98"/>
  <c r="V97"/>
  <c r="V96"/>
  <c r="V95"/>
  <c r="W95"/>
  <c r="AV95" s="1"/>
  <c r="V94"/>
  <c r="V93"/>
  <c r="V92"/>
  <c r="V91"/>
  <c r="V90"/>
  <c r="W90"/>
  <c r="V89"/>
  <c r="V88"/>
  <c r="V87"/>
  <c r="V86"/>
  <c r="W86"/>
  <c r="AU97"/>
  <c r="AU82"/>
  <c r="AT56"/>
  <c r="V81"/>
  <c r="V80"/>
  <c r="AU80"/>
  <c r="V79"/>
  <c r="V77"/>
  <c r="AU77"/>
  <c r="V76"/>
  <c r="V75"/>
  <c r="AU75"/>
  <c r="V73"/>
  <c r="V72"/>
  <c r="AU72"/>
  <c r="V71"/>
  <c r="V70"/>
  <c r="AU70"/>
  <c r="V69"/>
  <c r="V68"/>
  <c r="AU68"/>
  <c r="V67"/>
  <c r="V66"/>
  <c r="AU66"/>
  <c r="V65"/>
  <c r="V64"/>
  <c r="AU64"/>
  <c r="V62"/>
  <c r="V61"/>
  <c r="V60"/>
  <c r="AU56"/>
  <c r="W79"/>
  <c r="AV79" s="1"/>
  <c r="AB81"/>
  <c r="AB80"/>
  <c r="AB79"/>
  <c r="AB77"/>
  <c r="AB76"/>
  <c r="AB75"/>
  <c r="AB73"/>
  <c r="AB72"/>
  <c r="AB71"/>
  <c r="AB70"/>
  <c r="AB69"/>
  <c r="AB68"/>
  <c r="AB67"/>
  <c r="AB66"/>
  <c r="AB65"/>
  <c r="AB64"/>
  <c r="AB63"/>
  <c r="AB62"/>
  <c r="AB61"/>
  <c r="AB60"/>
  <c r="AC77"/>
  <c r="AX77" s="1"/>
  <c r="AC75"/>
  <c r="AC69"/>
  <c r="AX69" s="1"/>
  <c r="AC67"/>
  <c r="AX67" s="1"/>
  <c r="AC60"/>
  <c r="AB55"/>
  <c r="AB54"/>
  <c r="AB53"/>
  <c r="AB51"/>
  <c r="AB50"/>
  <c r="AB49"/>
  <c r="AB47"/>
  <c r="AB46"/>
  <c r="AB45"/>
  <c r="AB44"/>
  <c r="AB43"/>
  <c r="AC43"/>
  <c r="AB42"/>
  <c r="AB41"/>
  <c r="AB40"/>
  <c r="AC40"/>
  <c r="AX40" s="1"/>
  <c r="AB39"/>
  <c r="AB38"/>
  <c r="AC38"/>
  <c r="AX38" s="1"/>
  <c r="AB37"/>
  <c r="AB36"/>
  <c r="AB35"/>
  <c r="AB34"/>
  <c r="AC34"/>
  <c r="AX34" s="1"/>
  <c r="AW45"/>
  <c r="V55"/>
  <c r="V54"/>
  <c r="V53"/>
  <c r="V51"/>
  <c r="V50"/>
  <c r="V49"/>
  <c r="V47"/>
  <c r="W47"/>
  <c r="V46"/>
  <c r="V45"/>
  <c r="W45"/>
  <c r="AV45" s="1"/>
  <c r="V44"/>
  <c r="V43"/>
  <c r="V42"/>
  <c r="V41"/>
  <c r="V40"/>
  <c r="V39"/>
  <c r="W39"/>
  <c r="V38"/>
  <c r="V37"/>
  <c r="W37"/>
  <c r="AV37" s="1"/>
  <c r="V36"/>
  <c r="V35"/>
  <c r="V34"/>
  <c r="AV30"/>
  <c r="AU30"/>
  <c r="AH55"/>
  <c r="AH50"/>
  <c r="AH45"/>
  <c r="AH41"/>
  <c r="AH37"/>
  <c r="AH30"/>
  <c r="T24"/>
  <c r="T19"/>
  <c r="T15"/>
  <c r="T11"/>
  <c r="T7"/>
  <c r="Y9"/>
  <c r="Y13"/>
  <c r="Y17"/>
  <c r="Y22"/>
  <c r="Y27"/>
  <c r="Y32"/>
  <c r="X32"/>
  <c r="Y35" s="1"/>
  <c r="AJ35"/>
  <c r="AR35"/>
  <c r="AP36"/>
  <c r="AJ37"/>
  <c r="AR37"/>
  <c r="AP38"/>
  <c r="AJ39"/>
  <c r="AR39"/>
  <c r="AP40"/>
  <c r="AJ41"/>
  <c r="AR41"/>
  <c r="AP42"/>
  <c r="AJ43"/>
  <c r="AR43"/>
  <c r="AP44"/>
  <c r="AJ45"/>
  <c r="AR45"/>
  <c r="AP46"/>
  <c r="AJ47"/>
  <c r="AR47"/>
  <c r="AP49"/>
  <c r="AJ50"/>
  <c r="AR50"/>
  <c r="AP51"/>
  <c r="AJ53"/>
  <c r="AR53"/>
  <c r="AP54"/>
  <c r="AJ55"/>
  <c r="AR55"/>
  <c r="AP34"/>
  <c r="M27"/>
  <c r="N27"/>
  <c r="X27" s="1"/>
  <c r="M28"/>
  <c r="M26"/>
  <c r="M23"/>
  <c r="M24"/>
  <c r="N24"/>
  <c r="X24" s="1"/>
  <c r="M22"/>
  <c r="M10"/>
  <c r="M11"/>
  <c r="M12"/>
  <c r="N12"/>
  <c r="X12" s="1"/>
  <c r="M13"/>
  <c r="M14"/>
  <c r="M15"/>
  <c r="M16"/>
  <c r="N16"/>
  <c r="X16" s="1"/>
  <c r="M17"/>
  <c r="M18"/>
  <c r="M19"/>
  <c r="M20"/>
  <c r="N20"/>
  <c r="X20" s="1"/>
  <c r="M8"/>
  <c r="M9"/>
  <c r="M7"/>
  <c r="W3"/>
  <c r="AR86"/>
  <c r="AR132"/>
  <c r="AR129"/>
  <c r="AR127"/>
  <c r="AR114"/>
  <c r="AR116"/>
  <c r="AR118"/>
  <c r="AR120"/>
  <c r="AR122"/>
  <c r="AR124"/>
  <c r="AR112"/>
  <c r="AR80"/>
  <c r="AR77"/>
  <c r="AR75"/>
  <c r="AR62"/>
  <c r="AR64"/>
  <c r="AR66"/>
  <c r="AR68"/>
  <c r="AR70"/>
  <c r="AR72"/>
  <c r="AR107"/>
  <c r="AR105"/>
  <c r="AR102"/>
  <c r="AR87"/>
  <c r="AR89"/>
  <c r="AR91"/>
  <c r="AR93"/>
  <c r="AR95"/>
  <c r="AR97"/>
  <c r="AR99"/>
  <c r="W8"/>
  <c r="W10"/>
  <c r="W12"/>
  <c r="W14"/>
  <c r="W16"/>
  <c r="W18"/>
  <c r="W20"/>
  <c r="W23"/>
  <c r="W26"/>
  <c r="W28"/>
  <c r="AB56"/>
  <c r="AR82"/>
  <c r="W108"/>
  <c r="Q56"/>
  <c r="V82"/>
  <c r="AQ30"/>
  <c r="T82"/>
  <c r="AB30"/>
  <c r="AF108"/>
  <c r="Z108"/>
  <c r="R108"/>
  <c r="AD82"/>
  <c r="X82"/>
  <c r="AG56"/>
  <c r="AA56"/>
  <c r="AJ30"/>
  <c r="AE30"/>
  <c r="Y30"/>
  <c r="Q30"/>
  <c r="J30"/>
  <c r="U3"/>
  <c r="P3"/>
  <c r="J3"/>
  <c r="E3"/>
  <c r="AU36"/>
  <c r="AU44"/>
  <c r="AW34"/>
  <c r="AW44"/>
  <c r="AW54"/>
  <c r="B2" i="23"/>
  <c r="AJ46"/>
  <c r="AI53"/>
  <c r="AI43"/>
  <c r="AI35"/>
  <c r="AJ92"/>
  <c r="AN82"/>
  <c r="Y133"/>
  <c r="Y132"/>
  <c r="Z132"/>
  <c r="Y131"/>
  <c r="Y129"/>
  <c r="Y128"/>
  <c r="Y127"/>
  <c r="Z127"/>
  <c r="Y125"/>
  <c r="Y124"/>
  <c r="Y123"/>
  <c r="Y122"/>
  <c r="Z122"/>
  <c r="Y121"/>
  <c r="Y120"/>
  <c r="Y119"/>
  <c r="Y118"/>
  <c r="Y117"/>
  <c r="Y116"/>
  <c r="Y115"/>
  <c r="Y114"/>
  <c r="Z114"/>
  <c r="Y113"/>
  <c r="Y112"/>
  <c r="S133"/>
  <c r="S132"/>
  <c r="S131"/>
  <c r="S129"/>
  <c r="S128"/>
  <c r="S127"/>
  <c r="S125"/>
  <c r="T125"/>
  <c r="AQ125"/>
  <c r="S124"/>
  <c r="S123"/>
  <c r="S122"/>
  <c r="S121"/>
  <c r="T121"/>
  <c r="AQ121" s="1"/>
  <c r="S120"/>
  <c r="S119"/>
  <c r="S118"/>
  <c r="S117"/>
  <c r="T117"/>
  <c r="AQ117"/>
  <c r="S116"/>
  <c r="S115"/>
  <c r="S114"/>
  <c r="S113"/>
  <c r="S112"/>
  <c r="AQ108"/>
  <c r="AP117"/>
  <c r="AL121"/>
  <c r="AL113"/>
  <c r="Y107"/>
  <c r="Y106"/>
  <c r="Y105"/>
  <c r="Z105"/>
  <c r="Y103"/>
  <c r="Y102"/>
  <c r="Y101"/>
  <c r="Y99"/>
  <c r="Z99"/>
  <c r="Y98"/>
  <c r="Y97"/>
  <c r="Y96"/>
  <c r="Y95"/>
  <c r="Y94"/>
  <c r="Y93"/>
  <c r="Y92"/>
  <c r="Y91"/>
  <c r="Z91"/>
  <c r="Y90"/>
  <c r="Y89"/>
  <c r="Y88"/>
  <c r="Y87"/>
  <c r="Z87"/>
  <c r="Y86"/>
  <c r="S107"/>
  <c r="S106"/>
  <c r="S105"/>
  <c r="S103"/>
  <c r="S102"/>
  <c r="T102"/>
  <c r="S101"/>
  <c r="S99"/>
  <c r="S98"/>
  <c r="S97"/>
  <c r="S96"/>
  <c r="T96"/>
  <c r="S95"/>
  <c r="S94"/>
  <c r="S93"/>
  <c r="T93"/>
  <c r="AQ93" s="1"/>
  <c r="S92"/>
  <c r="S91"/>
  <c r="S90"/>
  <c r="S89"/>
  <c r="T89"/>
  <c r="S88"/>
  <c r="T88"/>
  <c r="S87"/>
  <c r="S86"/>
  <c r="AP106"/>
  <c r="AP103"/>
  <c r="AP94"/>
  <c r="AP88"/>
  <c r="AP82"/>
  <c r="Y81"/>
  <c r="Z81"/>
  <c r="Y80"/>
  <c r="Y79"/>
  <c r="Y77"/>
  <c r="Y76"/>
  <c r="Z76"/>
  <c r="Y75"/>
  <c r="Y73"/>
  <c r="Y72"/>
  <c r="Y71"/>
  <c r="Y70"/>
  <c r="Y69"/>
  <c r="Z69"/>
  <c r="Y68"/>
  <c r="Z68"/>
  <c r="AS68" s="1"/>
  <c r="Y67"/>
  <c r="Y66"/>
  <c r="Y65"/>
  <c r="Z65"/>
  <c r="Y64"/>
  <c r="Z64"/>
  <c r="Y63"/>
  <c r="Z63"/>
  <c r="Y62"/>
  <c r="Y61"/>
  <c r="Y60"/>
  <c r="AS56"/>
  <c r="AR72"/>
  <c r="AR64"/>
  <c r="AR56"/>
  <c r="S81"/>
  <c r="T81"/>
  <c r="S80"/>
  <c r="T80"/>
  <c r="AQ80" s="1"/>
  <c r="S79"/>
  <c r="S77"/>
  <c r="S76"/>
  <c r="S75"/>
  <c r="S73"/>
  <c r="S72"/>
  <c r="S71"/>
  <c r="T71"/>
  <c r="S70"/>
  <c r="T70"/>
  <c r="AQ70"/>
  <c r="S69"/>
  <c r="T69"/>
  <c r="S68"/>
  <c r="T68"/>
  <c r="S67"/>
  <c r="T67"/>
  <c r="S66"/>
  <c r="S65"/>
  <c r="S64"/>
  <c r="T64"/>
  <c r="AQ64" s="1"/>
  <c r="S63"/>
  <c r="T63"/>
  <c r="S62"/>
  <c r="T62"/>
  <c r="S61"/>
  <c r="S60"/>
  <c r="AQ56"/>
  <c r="AP77"/>
  <c r="AP73"/>
  <c r="AP69"/>
  <c r="AP65"/>
  <c r="AP60"/>
  <c r="Y55"/>
  <c r="Y54"/>
  <c r="Y53"/>
  <c r="Z53"/>
  <c r="Y51"/>
  <c r="Z51"/>
  <c r="Y50"/>
  <c r="Z50"/>
  <c r="Y49"/>
  <c r="Y47"/>
  <c r="Y46"/>
  <c r="Y45"/>
  <c r="Y44"/>
  <c r="Y43"/>
  <c r="Z43"/>
  <c r="Y42"/>
  <c r="Z42"/>
  <c r="Y41"/>
  <c r="Z41"/>
  <c r="Y40"/>
  <c r="Y39"/>
  <c r="Y38"/>
  <c r="Y37"/>
  <c r="Y36"/>
  <c r="Y35"/>
  <c r="Z35"/>
  <c r="Y34"/>
  <c r="Z34"/>
  <c r="AR51"/>
  <c r="AR42"/>
  <c r="AR34"/>
  <c r="S55"/>
  <c r="S54"/>
  <c r="T54"/>
  <c r="AQ54"/>
  <c r="S53"/>
  <c r="S51"/>
  <c r="S50"/>
  <c r="T50"/>
  <c r="S49"/>
  <c r="S47"/>
  <c r="S46"/>
  <c r="T46"/>
  <c r="S45"/>
  <c r="T45"/>
  <c r="S44"/>
  <c r="T44"/>
  <c r="S43"/>
  <c r="S42"/>
  <c r="T42"/>
  <c r="S41"/>
  <c r="T41"/>
  <c r="S40"/>
  <c r="S39"/>
  <c r="S38"/>
  <c r="T38"/>
  <c r="S37"/>
  <c r="T37"/>
  <c r="S36"/>
  <c r="T36"/>
  <c r="AQ36"/>
  <c r="S35"/>
  <c r="S34"/>
  <c r="T34"/>
  <c r="AP54"/>
  <c r="AP45"/>
  <c r="AP39"/>
  <c r="AP36"/>
  <c r="AO30"/>
  <c r="AL55"/>
  <c r="AL53"/>
  <c r="AL50"/>
  <c r="AL47"/>
  <c r="AL45"/>
  <c r="AL43"/>
  <c r="AL41"/>
  <c r="AL39"/>
  <c r="AL37"/>
  <c r="AL35"/>
  <c r="AL30"/>
  <c r="AE55"/>
  <c r="AE53"/>
  <c r="AE50"/>
  <c r="AE47"/>
  <c r="AE45"/>
  <c r="AE43"/>
  <c r="AE41"/>
  <c r="AE39"/>
  <c r="AE37"/>
  <c r="AE35"/>
  <c r="AE30"/>
  <c r="T27"/>
  <c r="T24"/>
  <c r="T22"/>
  <c r="T19"/>
  <c r="T17"/>
  <c r="T15"/>
  <c r="T13"/>
  <c r="T11"/>
  <c r="T9"/>
  <c r="T7"/>
  <c r="Z3"/>
  <c r="Y9"/>
  <c r="Y11"/>
  <c r="Y13"/>
  <c r="Y15"/>
  <c r="Y17"/>
  <c r="Y19"/>
  <c r="Y22"/>
  <c r="Y24"/>
  <c r="Y27"/>
  <c r="Y7"/>
  <c r="V32"/>
  <c r="U51" s="1"/>
  <c r="U32"/>
  <c r="AF35"/>
  <c r="AK35"/>
  <c r="U36"/>
  <c r="AF36"/>
  <c r="AK36"/>
  <c r="AG37"/>
  <c r="AM37"/>
  <c r="V38"/>
  <c r="AG38"/>
  <c r="AM38"/>
  <c r="AF39"/>
  <c r="AK39"/>
  <c r="AF40"/>
  <c r="AK40"/>
  <c r="AG41"/>
  <c r="AM41"/>
  <c r="V42"/>
  <c r="AG42"/>
  <c r="AM42"/>
  <c r="AF43"/>
  <c r="AK43"/>
  <c r="AF44"/>
  <c r="AK44"/>
  <c r="AG45"/>
  <c r="AM45"/>
  <c r="V46"/>
  <c r="AG46"/>
  <c r="AM46"/>
  <c r="V47"/>
  <c r="AG47"/>
  <c r="AM47"/>
  <c r="AF49"/>
  <c r="AK49"/>
  <c r="AF50"/>
  <c r="AK50"/>
  <c r="AG51"/>
  <c r="AM51"/>
  <c r="AG53"/>
  <c r="AM53"/>
  <c r="AF54"/>
  <c r="AK54"/>
  <c r="U55"/>
  <c r="AF55"/>
  <c r="AK55"/>
  <c r="AF34"/>
  <c r="AK34"/>
  <c r="V23"/>
  <c r="V22"/>
  <c r="V10"/>
  <c r="V12"/>
  <c r="V14"/>
  <c r="V16"/>
  <c r="V18"/>
  <c r="V20"/>
  <c r="V7"/>
  <c r="W3"/>
  <c r="M27"/>
  <c r="M28"/>
  <c r="M26"/>
  <c r="M24"/>
  <c r="N24"/>
  <c r="M23"/>
  <c r="N23"/>
  <c r="X23"/>
  <c r="M22"/>
  <c r="M10"/>
  <c r="M11"/>
  <c r="N11"/>
  <c r="M12"/>
  <c r="M13"/>
  <c r="M14"/>
  <c r="M15"/>
  <c r="N15"/>
  <c r="M16"/>
  <c r="M17"/>
  <c r="M18"/>
  <c r="M19"/>
  <c r="N19"/>
  <c r="M20"/>
  <c r="M8"/>
  <c r="M9"/>
  <c r="M7"/>
  <c r="N7"/>
  <c r="U7"/>
  <c r="U9"/>
  <c r="U10"/>
  <c r="U11"/>
  <c r="U13"/>
  <c r="W14"/>
  <c r="U16"/>
  <c r="U18"/>
  <c r="U19"/>
  <c r="U22"/>
  <c r="W23"/>
  <c r="U26"/>
  <c r="W26"/>
  <c r="V27"/>
  <c r="V28"/>
  <c r="Z108"/>
  <c r="Z82"/>
  <c r="Z56"/>
  <c r="Z30"/>
  <c r="T108"/>
  <c r="T82"/>
  <c r="T56"/>
  <c r="T30"/>
  <c r="R108"/>
  <c r="R82"/>
  <c r="R30"/>
  <c r="AM30"/>
  <c r="P108"/>
  <c r="N30"/>
  <c r="E3"/>
  <c r="G3"/>
  <c r="J3"/>
  <c r="M3"/>
  <c r="P3"/>
  <c r="R3"/>
  <c r="U3"/>
  <c r="F30"/>
  <c r="J30"/>
  <c r="U30"/>
  <c r="W30"/>
  <c r="AA30"/>
  <c r="AC30"/>
  <c r="AF30"/>
  <c r="U56"/>
  <c r="W56"/>
  <c r="AA56"/>
  <c r="AC56"/>
  <c r="U82"/>
  <c r="W82"/>
  <c r="AA82"/>
  <c r="AC82"/>
  <c r="U108"/>
  <c r="W108"/>
  <c r="AA108"/>
  <c r="AC108"/>
  <c r="AQ62"/>
  <c r="AQ37"/>
  <c r="AQ41"/>
  <c r="AQ45"/>
  <c r="AQ89"/>
  <c r="B2" i="17"/>
  <c r="Z3"/>
  <c r="V133"/>
  <c r="W133"/>
  <c r="V132"/>
  <c r="W132"/>
  <c r="V131"/>
  <c r="W131"/>
  <c r="V129"/>
  <c r="W129"/>
  <c r="V128"/>
  <c r="W128"/>
  <c r="V127"/>
  <c r="W127"/>
  <c r="V113"/>
  <c r="W113"/>
  <c r="V114"/>
  <c r="W114"/>
  <c r="V115"/>
  <c r="W115"/>
  <c r="V116"/>
  <c r="W116"/>
  <c r="V117"/>
  <c r="W117"/>
  <c r="V118"/>
  <c r="W118"/>
  <c r="V119"/>
  <c r="W119"/>
  <c r="V120"/>
  <c r="W120"/>
  <c r="V121"/>
  <c r="W121"/>
  <c r="V122"/>
  <c r="W122"/>
  <c r="V123"/>
  <c r="W123"/>
  <c r="V124"/>
  <c r="W124"/>
  <c r="V125"/>
  <c r="W125"/>
  <c r="V112"/>
  <c r="W112"/>
  <c r="V107"/>
  <c r="W107"/>
  <c r="V106"/>
  <c r="W106"/>
  <c r="V105"/>
  <c r="W105"/>
  <c r="V103"/>
  <c r="W103"/>
  <c r="V102"/>
  <c r="W102"/>
  <c r="V101"/>
  <c r="W101"/>
  <c r="V87"/>
  <c r="W87"/>
  <c r="V88"/>
  <c r="W88"/>
  <c r="V89"/>
  <c r="W89"/>
  <c r="V90"/>
  <c r="W90"/>
  <c r="V91"/>
  <c r="W91"/>
  <c r="V92"/>
  <c r="W92"/>
  <c r="V93"/>
  <c r="W93"/>
  <c r="V94"/>
  <c r="W94"/>
  <c r="V95"/>
  <c r="W95"/>
  <c r="V96"/>
  <c r="W96"/>
  <c r="V97"/>
  <c r="W97"/>
  <c r="V98"/>
  <c r="W98"/>
  <c r="V99"/>
  <c r="W99"/>
  <c r="V86"/>
  <c r="W86"/>
  <c r="V81"/>
  <c r="W81"/>
  <c r="V80"/>
  <c r="W80"/>
  <c r="V79"/>
  <c r="W79"/>
  <c r="V77"/>
  <c r="W77"/>
  <c r="V76"/>
  <c r="W76"/>
  <c r="V75"/>
  <c r="W75"/>
  <c r="V61"/>
  <c r="W61"/>
  <c r="V62"/>
  <c r="W62"/>
  <c r="V63"/>
  <c r="W63"/>
  <c r="V64"/>
  <c r="W64"/>
  <c r="V65"/>
  <c r="W65"/>
  <c r="V66"/>
  <c r="W66"/>
  <c r="V67"/>
  <c r="W67"/>
  <c r="V68"/>
  <c r="W68"/>
  <c r="V69"/>
  <c r="W69"/>
  <c r="V70"/>
  <c r="W70"/>
  <c r="V71"/>
  <c r="W71"/>
  <c r="V72"/>
  <c r="W72"/>
  <c r="V73"/>
  <c r="W73"/>
  <c r="V60"/>
  <c r="W60"/>
  <c r="V34"/>
  <c r="W34"/>
  <c r="Y32"/>
  <c r="X34" s="1"/>
  <c r="X32"/>
  <c r="AJ34"/>
  <c r="AN34"/>
  <c r="AQ34"/>
  <c r="AT82"/>
  <c r="AT56"/>
  <c r="AU30"/>
  <c r="V55"/>
  <c r="W55"/>
  <c r="V54"/>
  <c r="W54"/>
  <c r="V53"/>
  <c r="W53"/>
  <c r="V51"/>
  <c r="W51"/>
  <c r="V50"/>
  <c r="W50"/>
  <c r="V49"/>
  <c r="W49"/>
  <c r="V47"/>
  <c r="W47"/>
  <c r="AW47"/>
  <c r="V46"/>
  <c r="W46"/>
  <c r="V45"/>
  <c r="W45"/>
  <c r="V44"/>
  <c r="W44"/>
  <c r="V43"/>
  <c r="W43"/>
  <c r="V42"/>
  <c r="W42"/>
  <c r="V41"/>
  <c r="W41"/>
  <c r="V40"/>
  <c r="W40"/>
  <c r="V39"/>
  <c r="W39"/>
  <c r="V38"/>
  <c r="W38"/>
  <c r="V37"/>
  <c r="W37"/>
  <c r="V36"/>
  <c r="W36"/>
  <c r="V35"/>
  <c r="W35"/>
  <c r="AW30"/>
  <c r="AV82"/>
  <c r="AV55"/>
  <c r="AV45"/>
  <c r="AV41"/>
  <c r="AV37"/>
  <c r="M28"/>
  <c r="N28"/>
  <c r="X28" s="1"/>
  <c r="M27"/>
  <c r="M26"/>
  <c r="M24"/>
  <c r="N24"/>
  <c r="M23"/>
  <c r="N23"/>
  <c r="M22"/>
  <c r="N22"/>
  <c r="X22"/>
  <c r="M20"/>
  <c r="M19"/>
  <c r="M18"/>
  <c r="M17"/>
  <c r="M16"/>
  <c r="N16"/>
  <c r="M15"/>
  <c r="N15"/>
  <c r="M14"/>
  <c r="N14"/>
  <c r="M13"/>
  <c r="N13"/>
  <c r="X13" s="1"/>
  <c r="M12"/>
  <c r="M11"/>
  <c r="M10"/>
  <c r="M9"/>
  <c r="M8"/>
  <c r="M7"/>
  <c r="X3"/>
  <c r="T7"/>
  <c r="Y7"/>
  <c r="U8"/>
  <c r="W8"/>
  <c r="T9"/>
  <c r="V9"/>
  <c r="T10"/>
  <c r="V10"/>
  <c r="T11"/>
  <c r="V11"/>
  <c r="T12"/>
  <c r="V12"/>
  <c r="T13"/>
  <c r="V13"/>
  <c r="Y13"/>
  <c r="U14"/>
  <c r="W14"/>
  <c r="T15"/>
  <c r="V15"/>
  <c r="T16"/>
  <c r="V16"/>
  <c r="Y16"/>
  <c r="U17"/>
  <c r="Y17"/>
  <c r="U18"/>
  <c r="Y18"/>
  <c r="U19"/>
  <c r="Y19"/>
  <c r="U20"/>
  <c r="Y20"/>
  <c r="U22"/>
  <c r="W22"/>
  <c r="T23"/>
  <c r="V23"/>
  <c r="Y23"/>
  <c r="U24"/>
  <c r="Y24"/>
  <c r="U26"/>
  <c r="Y26"/>
  <c r="U27"/>
  <c r="Y27"/>
  <c r="T28"/>
  <c r="U28"/>
  <c r="V28"/>
  <c r="W28"/>
  <c r="Y28"/>
  <c r="X46"/>
  <c r="Y46"/>
  <c r="AH46"/>
  <c r="AI46"/>
  <c r="AJ46"/>
  <c r="AK46"/>
  <c r="AM46"/>
  <c r="AN46"/>
  <c r="AO46"/>
  <c r="AP46"/>
  <c r="AQ46"/>
  <c r="AR46"/>
  <c r="AS46"/>
  <c r="AH47"/>
  <c r="AI47"/>
  <c r="AJ47"/>
  <c r="AK47"/>
  <c r="AM47"/>
  <c r="AN47"/>
  <c r="AO47"/>
  <c r="AP47"/>
  <c r="AQ47"/>
  <c r="AR47"/>
  <c r="AS47"/>
  <c r="X49"/>
  <c r="Y49"/>
  <c r="AH49"/>
  <c r="AI49"/>
  <c r="AJ49"/>
  <c r="AK49"/>
  <c r="AM49"/>
  <c r="AN49"/>
  <c r="AO49"/>
  <c r="AP49"/>
  <c r="AQ49"/>
  <c r="AR49"/>
  <c r="AS49"/>
  <c r="X50"/>
  <c r="AH50"/>
  <c r="AI50"/>
  <c r="AJ50"/>
  <c r="AK50"/>
  <c r="AM50"/>
  <c r="AN50"/>
  <c r="AO50"/>
  <c r="AP50"/>
  <c r="AQ50"/>
  <c r="AR50"/>
  <c r="AS50"/>
  <c r="X51"/>
  <c r="Y51"/>
  <c r="AH51"/>
  <c r="AI51"/>
  <c r="AJ51"/>
  <c r="AK51"/>
  <c r="AM51"/>
  <c r="AN51"/>
  <c r="AO51"/>
  <c r="AP51"/>
  <c r="AQ51"/>
  <c r="AR51"/>
  <c r="AS51"/>
  <c r="X53"/>
  <c r="Z53"/>
  <c r="Y53"/>
  <c r="AA53"/>
  <c r="AH53"/>
  <c r="AI53"/>
  <c r="AJ53"/>
  <c r="AK53"/>
  <c r="AM53"/>
  <c r="AN53"/>
  <c r="AO53"/>
  <c r="AP53"/>
  <c r="AQ53"/>
  <c r="AR53"/>
  <c r="AS53"/>
  <c r="X54"/>
  <c r="Y54"/>
  <c r="AH54"/>
  <c r="AI54"/>
  <c r="AJ54"/>
  <c r="AK54"/>
  <c r="AM54"/>
  <c r="AN54"/>
  <c r="AO54"/>
  <c r="AP54"/>
  <c r="AQ54"/>
  <c r="AR54"/>
  <c r="AS54"/>
  <c r="X55"/>
  <c r="Y55"/>
  <c r="AH55"/>
  <c r="AI55"/>
  <c r="AJ55"/>
  <c r="AK55"/>
  <c r="AM55"/>
  <c r="AN55"/>
  <c r="AO55"/>
  <c r="AP55"/>
  <c r="AQ55"/>
  <c r="AR55"/>
  <c r="AS55"/>
  <c r="X35"/>
  <c r="Z35" s="1"/>
  <c r="Y35"/>
  <c r="AA35" s="1"/>
  <c r="AH35"/>
  <c r="AI35"/>
  <c r="AJ35"/>
  <c r="AK35"/>
  <c r="AM35"/>
  <c r="AN35"/>
  <c r="AO35"/>
  <c r="AP35"/>
  <c r="AQ35"/>
  <c r="AR35"/>
  <c r="AS35"/>
  <c r="X36"/>
  <c r="Y36"/>
  <c r="AH36"/>
  <c r="AI36"/>
  <c r="AJ36"/>
  <c r="AK36"/>
  <c r="AM36"/>
  <c r="AN36"/>
  <c r="AO36"/>
  <c r="AP36"/>
  <c r="AQ36"/>
  <c r="AR36"/>
  <c r="AS36"/>
  <c r="X37"/>
  <c r="Y37"/>
  <c r="AH37"/>
  <c r="AI37"/>
  <c r="AJ37"/>
  <c r="AK37"/>
  <c r="AM37"/>
  <c r="AN37"/>
  <c r="AO37"/>
  <c r="AP37"/>
  <c r="AQ37"/>
  <c r="AR37"/>
  <c r="AS37"/>
  <c r="X38"/>
  <c r="Y38"/>
  <c r="AH38"/>
  <c r="AI38"/>
  <c r="AJ38"/>
  <c r="AK38"/>
  <c r="AM38"/>
  <c r="AN38"/>
  <c r="AO38"/>
  <c r="AP38"/>
  <c r="AQ38"/>
  <c r="AR38"/>
  <c r="AS38"/>
  <c r="X39"/>
  <c r="Z39" s="1"/>
  <c r="Y39"/>
  <c r="AA39" s="1"/>
  <c r="AH39"/>
  <c r="AI39"/>
  <c r="AJ39"/>
  <c r="AK39"/>
  <c r="AM39"/>
  <c r="AN39"/>
  <c r="AO39"/>
  <c r="AP39"/>
  <c r="AQ39"/>
  <c r="AR39"/>
  <c r="AS39"/>
  <c r="X40"/>
  <c r="Y40"/>
  <c r="AH40"/>
  <c r="AI40"/>
  <c r="AJ40"/>
  <c r="AK40"/>
  <c r="AM40"/>
  <c r="AN40"/>
  <c r="AO40"/>
  <c r="AP40"/>
  <c r="AQ40"/>
  <c r="AR40"/>
  <c r="AS40"/>
  <c r="X41"/>
  <c r="Y41"/>
  <c r="AH41"/>
  <c r="AI41"/>
  <c r="AJ41"/>
  <c r="AK41"/>
  <c r="AM41"/>
  <c r="AN41"/>
  <c r="AO41"/>
  <c r="AP41"/>
  <c r="AQ41"/>
  <c r="AR41"/>
  <c r="AS41"/>
  <c r="X42"/>
  <c r="Y42"/>
  <c r="AH42"/>
  <c r="AI42"/>
  <c r="AJ42"/>
  <c r="AK42"/>
  <c r="AM42"/>
  <c r="AN42"/>
  <c r="AO42"/>
  <c r="AP42"/>
  <c r="AQ42"/>
  <c r="AR42"/>
  <c r="AS42"/>
  <c r="X43"/>
  <c r="Z43" s="1"/>
  <c r="Y43"/>
  <c r="AA43" s="1"/>
  <c r="AH43"/>
  <c r="AI43"/>
  <c r="AJ43"/>
  <c r="AK43"/>
  <c r="AM43"/>
  <c r="AN43"/>
  <c r="AO43"/>
  <c r="AP43"/>
  <c r="AQ43"/>
  <c r="AR43"/>
  <c r="AS43"/>
  <c r="X44"/>
  <c r="Y44"/>
  <c r="AH44"/>
  <c r="AI44"/>
  <c r="AJ44"/>
  <c r="AK44"/>
  <c r="AM44"/>
  <c r="AN44"/>
  <c r="AO44"/>
  <c r="AP44"/>
  <c r="AQ44"/>
  <c r="AR44"/>
  <c r="AS44"/>
  <c r="X45"/>
  <c r="Y45"/>
  <c r="AH45"/>
  <c r="AI45"/>
  <c r="AJ45"/>
  <c r="AK45"/>
  <c r="AM45"/>
  <c r="AN45"/>
  <c r="AO45"/>
  <c r="AP45"/>
  <c r="AQ45"/>
  <c r="AR45"/>
  <c r="AS45"/>
  <c r="E3"/>
  <c r="F3"/>
  <c r="G3"/>
  <c r="H3"/>
  <c r="J3"/>
  <c r="K3"/>
  <c r="M3"/>
  <c r="N3"/>
  <c r="P3"/>
  <c r="Q3"/>
  <c r="R3"/>
  <c r="S3"/>
  <c r="T3"/>
  <c r="U3"/>
  <c r="V3"/>
  <c r="Y3"/>
  <c r="E30"/>
  <c r="F30"/>
  <c r="G30"/>
  <c r="H30"/>
  <c r="J30"/>
  <c r="K30"/>
  <c r="M30"/>
  <c r="N30"/>
  <c r="P30"/>
  <c r="Q30"/>
  <c r="R30"/>
  <c r="S30"/>
  <c r="T30"/>
  <c r="U30"/>
  <c r="V30"/>
  <c r="W30"/>
  <c r="X30"/>
  <c r="Y30"/>
  <c r="Z30"/>
  <c r="AA30"/>
  <c r="AB30"/>
  <c r="AC30"/>
  <c r="AD30"/>
  <c r="AE30"/>
  <c r="AF30"/>
  <c r="AG30"/>
  <c r="AH30"/>
  <c r="AI30"/>
  <c r="AJ30"/>
  <c r="AK30"/>
  <c r="AM30"/>
  <c r="AN30"/>
  <c r="AO30"/>
  <c r="AP30"/>
  <c r="AR30"/>
  <c r="AS30"/>
  <c r="AB34"/>
  <c r="AC34"/>
  <c r="AB35"/>
  <c r="AC35"/>
  <c r="AB36"/>
  <c r="AC36"/>
  <c r="AB37"/>
  <c r="AC37"/>
  <c r="AB38"/>
  <c r="AC38"/>
  <c r="AB39"/>
  <c r="AC39"/>
  <c r="AB40"/>
  <c r="AC40"/>
  <c r="AB41"/>
  <c r="AC41"/>
  <c r="AB42"/>
  <c r="AC42"/>
  <c r="AB43"/>
  <c r="AC43"/>
  <c r="AB44"/>
  <c r="AC44"/>
  <c r="AB45"/>
  <c r="AC45"/>
  <c r="AB46"/>
  <c r="AC46"/>
  <c r="AB47"/>
  <c r="AC47"/>
  <c r="AB49"/>
  <c r="AC49"/>
  <c r="AB50"/>
  <c r="AC50"/>
  <c r="AB51"/>
  <c r="AC51"/>
  <c r="AB53"/>
  <c r="AC53"/>
  <c r="AB54"/>
  <c r="AC54"/>
  <c r="AB55"/>
  <c r="AC55"/>
  <c r="V56"/>
  <c r="W56"/>
  <c r="X56"/>
  <c r="Y56"/>
  <c r="Z56"/>
  <c r="AA56"/>
  <c r="AB56"/>
  <c r="AC56"/>
  <c r="AD56"/>
  <c r="AE56"/>
  <c r="AF56"/>
  <c r="AG56"/>
  <c r="AB60"/>
  <c r="AC60"/>
  <c r="AB61"/>
  <c r="AC61"/>
  <c r="AB62"/>
  <c r="AC62"/>
  <c r="AB63"/>
  <c r="AC63"/>
  <c r="AB64"/>
  <c r="AC64"/>
  <c r="AB65"/>
  <c r="AC65"/>
  <c r="AB66"/>
  <c r="AC66"/>
  <c r="AB67"/>
  <c r="AC67"/>
  <c r="AB68"/>
  <c r="AC68"/>
  <c r="AB69"/>
  <c r="AC69"/>
  <c r="AB70"/>
  <c r="AC70"/>
  <c r="AB71"/>
  <c r="AC71"/>
  <c r="AB72"/>
  <c r="AC72"/>
  <c r="AB73"/>
  <c r="AC73"/>
  <c r="AB75"/>
  <c r="AC75"/>
  <c r="AB76"/>
  <c r="AC76"/>
  <c r="AB77"/>
  <c r="AC77"/>
  <c r="AB79"/>
  <c r="AC79"/>
  <c r="AB80"/>
  <c r="AC80"/>
  <c r="AB81"/>
  <c r="AC81"/>
  <c r="S82"/>
  <c r="T82"/>
  <c r="U82"/>
  <c r="V82"/>
  <c r="W82"/>
  <c r="X82"/>
  <c r="Y82"/>
  <c r="Z82"/>
  <c r="AA82"/>
  <c r="AB82"/>
  <c r="AC82"/>
  <c r="AD82"/>
  <c r="AE82"/>
  <c r="AF82"/>
  <c r="AG82"/>
  <c r="AP82"/>
  <c r="AB86"/>
  <c r="AC86"/>
  <c r="AP86"/>
  <c r="AB87"/>
  <c r="AC87"/>
  <c r="AP87"/>
  <c r="AB88"/>
  <c r="AC88"/>
  <c r="AP88"/>
  <c r="AB89"/>
  <c r="AC89"/>
  <c r="AP89"/>
  <c r="AB90"/>
  <c r="AC90"/>
  <c r="AP90"/>
  <c r="AB91"/>
  <c r="AC91"/>
  <c r="AP91"/>
  <c r="AB92"/>
  <c r="AC92"/>
  <c r="AP92"/>
  <c r="AB93"/>
  <c r="AC93"/>
  <c r="AP93"/>
  <c r="AB94"/>
  <c r="AC94"/>
  <c r="AP94"/>
  <c r="AB95"/>
  <c r="AC95"/>
  <c r="AP95"/>
  <c r="AB96"/>
  <c r="AC96"/>
  <c r="AP96"/>
  <c r="AB97"/>
  <c r="AC97"/>
  <c r="AP97"/>
  <c r="AB98"/>
  <c r="AC98"/>
  <c r="AP98"/>
  <c r="AB99"/>
  <c r="AC99"/>
  <c r="AP99"/>
  <c r="AB101"/>
  <c r="AC101"/>
  <c r="AP101"/>
  <c r="AB102"/>
  <c r="AC102"/>
  <c r="AP102"/>
  <c r="AB103"/>
  <c r="AC103"/>
  <c r="AP103"/>
  <c r="AB105"/>
  <c r="AC105"/>
  <c r="AP105"/>
  <c r="AB106"/>
  <c r="AC106"/>
  <c r="AP106"/>
  <c r="AB107"/>
  <c r="AC107"/>
  <c r="AP107"/>
  <c r="S108"/>
  <c r="T108"/>
  <c r="U108"/>
  <c r="V108"/>
  <c r="W108"/>
  <c r="X108"/>
  <c r="Y108"/>
  <c r="Z108"/>
  <c r="AA108"/>
  <c r="AB108"/>
  <c r="AC108"/>
  <c r="AD108"/>
  <c r="AE108"/>
  <c r="AF108"/>
  <c r="AG108"/>
  <c r="AR108"/>
  <c r="AB112"/>
  <c r="AC112"/>
  <c r="AR112"/>
  <c r="AB113"/>
  <c r="AC113"/>
  <c r="AR113"/>
  <c r="AB114"/>
  <c r="AC114"/>
  <c r="AR114"/>
  <c r="AB115"/>
  <c r="AC115"/>
  <c r="AR115"/>
  <c r="AB116"/>
  <c r="AC116"/>
  <c r="AR116"/>
  <c r="AB117"/>
  <c r="AC117"/>
  <c r="AR117"/>
  <c r="AB118"/>
  <c r="AC118"/>
  <c r="AR118"/>
  <c r="AB119"/>
  <c r="AC119"/>
  <c r="AR119"/>
  <c r="AB120"/>
  <c r="AC120"/>
  <c r="AR120"/>
  <c r="AB121"/>
  <c r="AC121"/>
  <c r="AR121"/>
  <c r="AB122"/>
  <c r="AC122"/>
  <c r="AR122"/>
  <c r="AB123"/>
  <c r="AC123"/>
  <c r="AR123"/>
  <c r="AB124"/>
  <c r="AC124"/>
  <c r="AR124"/>
  <c r="AB125"/>
  <c r="AC125"/>
  <c r="AR125"/>
  <c r="AB127"/>
  <c r="AC127"/>
  <c r="AR127"/>
  <c r="AB128"/>
  <c r="AC128"/>
  <c r="AR128"/>
  <c r="AB129"/>
  <c r="AC129"/>
  <c r="AR129"/>
  <c r="AB131"/>
  <c r="AC131"/>
  <c r="AR131"/>
  <c r="AB132"/>
  <c r="AC132"/>
  <c r="AR132"/>
  <c r="AB133"/>
  <c r="AC133"/>
  <c r="AR133"/>
  <c r="X14"/>
  <c r="X23"/>
  <c r="AV36"/>
  <c r="AV38"/>
  <c r="AV40"/>
  <c r="AV42"/>
  <c r="AV44"/>
  <c r="AV46"/>
  <c r="AV49"/>
  <c r="AV51"/>
  <c r="AV54"/>
  <c r="AV60"/>
  <c r="AV73"/>
  <c r="AV72"/>
  <c r="AV71"/>
  <c r="AV70"/>
  <c r="AV69"/>
  <c r="AV68"/>
  <c r="AV67"/>
  <c r="AV66"/>
  <c r="AV65"/>
  <c r="AV64"/>
  <c r="AV63"/>
  <c r="AV62"/>
  <c r="AV61"/>
  <c r="AV75"/>
  <c r="AV76"/>
  <c r="AV77"/>
  <c r="AV79"/>
  <c r="AV80"/>
  <c r="AV81"/>
  <c r="AV86"/>
  <c r="AV99"/>
  <c r="AV98"/>
  <c r="AV97"/>
  <c r="AV96"/>
  <c r="AV95"/>
  <c r="AV94"/>
  <c r="AV93"/>
  <c r="AV92"/>
  <c r="AV91"/>
  <c r="AV90"/>
  <c r="AV89"/>
  <c r="AV88"/>
  <c r="AV87"/>
  <c r="AV101"/>
  <c r="AV102"/>
  <c r="AV103"/>
  <c r="AV105"/>
  <c r="AV106"/>
  <c r="AV107"/>
  <c r="AV112"/>
  <c r="AV125"/>
  <c r="AV124"/>
  <c r="AV123"/>
  <c r="AV122"/>
  <c r="AV121"/>
  <c r="AV120"/>
  <c r="AV119"/>
  <c r="AV118"/>
  <c r="AV117"/>
  <c r="AV116"/>
  <c r="AV115"/>
  <c r="AV114"/>
  <c r="AV113"/>
  <c r="AV127"/>
  <c r="AV128"/>
  <c r="AV129"/>
  <c r="AV131"/>
  <c r="B2" i="24"/>
  <c r="Z7" s="1"/>
  <c r="M7"/>
  <c r="M8"/>
  <c r="M10"/>
  <c r="M11"/>
  <c r="M13"/>
  <c r="M14"/>
  <c r="R20"/>
  <c r="R21"/>
  <c r="R22"/>
  <c r="U30"/>
  <c r="R32"/>
  <c r="T30"/>
  <c r="R33"/>
  <c r="R34"/>
  <c r="R44"/>
  <c r="R45"/>
  <c r="R46"/>
  <c r="U54"/>
  <c r="R56"/>
  <c r="T54"/>
  <c r="R57"/>
  <c r="R58"/>
  <c r="R26"/>
  <c r="R27"/>
  <c r="R28"/>
  <c r="R38"/>
  <c r="R39"/>
  <c r="R40"/>
  <c r="R50"/>
  <c r="R51"/>
  <c r="R52"/>
  <c r="R62"/>
  <c r="R63"/>
  <c r="R64"/>
  <c r="T42"/>
  <c r="U42"/>
  <c r="U18"/>
  <c r="T18"/>
  <c r="B2" i="10"/>
  <c r="AF16" s="1"/>
  <c r="AN29"/>
  <c r="V26"/>
  <c r="AO26"/>
  <c r="AA3"/>
  <c r="AF23"/>
  <c r="AN35"/>
  <c r="V64"/>
  <c r="W64"/>
  <c r="V63"/>
  <c r="W63"/>
  <c r="AL63"/>
  <c r="V62"/>
  <c r="W62"/>
  <c r="V57"/>
  <c r="W57"/>
  <c r="AO57"/>
  <c r="V58"/>
  <c r="W58"/>
  <c r="V56"/>
  <c r="W56"/>
  <c r="AL56"/>
  <c r="V52"/>
  <c r="W52"/>
  <c r="AJ52"/>
  <c r="V51"/>
  <c r="V50"/>
  <c r="W50"/>
  <c r="AP50"/>
  <c r="V45"/>
  <c r="W45"/>
  <c r="AJ45"/>
  <c r="V46"/>
  <c r="W46"/>
  <c r="AJ46"/>
  <c r="V44"/>
  <c r="W44"/>
  <c r="AJ44"/>
  <c r="V40"/>
  <c r="W40"/>
  <c r="V39"/>
  <c r="W39"/>
  <c r="V38"/>
  <c r="W38"/>
  <c r="V33"/>
  <c r="AO33"/>
  <c r="W33"/>
  <c r="V34"/>
  <c r="V32"/>
  <c r="AM27"/>
  <c r="AM28"/>
  <c r="AN59"/>
  <c r="AN47"/>
  <c r="AN23"/>
  <c r="AN16"/>
  <c r="AP47"/>
  <c r="AP41"/>
  <c r="AP35"/>
  <c r="V28"/>
  <c r="W28"/>
  <c r="V27"/>
  <c r="W27"/>
  <c r="AP23"/>
  <c r="V22"/>
  <c r="W22"/>
  <c r="V21"/>
  <c r="W21"/>
  <c r="V20"/>
  <c r="W20"/>
  <c r="AP16"/>
  <c r="AO59"/>
  <c r="AO47"/>
  <c r="AO41"/>
  <c r="AO35"/>
  <c r="AO28"/>
  <c r="AO23"/>
  <c r="AO21"/>
  <c r="AO16"/>
  <c r="M14"/>
  <c r="X14"/>
  <c r="M13"/>
  <c r="X13"/>
  <c r="M11"/>
  <c r="X11"/>
  <c r="M10"/>
  <c r="X10"/>
  <c r="M8"/>
  <c r="X8"/>
  <c r="M7"/>
  <c r="X7"/>
  <c r="X3"/>
  <c r="Y3"/>
  <c r="Y18"/>
  <c r="X18"/>
  <c r="X26" s="1"/>
  <c r="AE14"/>
  <c r="AD14"/>
  <c r="AE13"/>
  <c r="AD13"/>
  <c r="AE12"/>
  <c r="AD12"/>
  <c r="AE11"/>
  <c r="AD11"/>
  <c r="AK27"/>
  <c r="AK28"/>
  <c r="AK26"/>
  <c r="AK20"/>
  <c r="AB26"/>
  <c r="AC26"/>
  <c r="AD26"/>
  <c r="AE26"/>
  <c r="AG26"/>
  <c r="AH26"/>
  <c r="AI26"/>
  <c r="AJ26"/>
  <c r="AL26"/>
  <c r="AA23"/>
  <c r="Z23"/>
  <c r="Y23"/>
  <c r="X23"/>
  <c r="W23"/>
  <c r="V23"/>
  <c r="AM23"/>
  <c r="AL23"/>
  <c r="AK23"/>
  <c r="AJ23"/>
  <c r="AI23"/>
  <c r="AH23"/>
  <c r="AG23"/>
  <c r="AE23"/>
  <c r="AD23"/>
  <c r="AC23"/>
  <c r="AB23"/>
  <c r="U23"/>
  <c r="T23"/>
  <c r="S23"/>
  <c r="R23"/>
  <c r="Q23"/>
  <c r="N23"/>
  <c r="M23"/>
  <c r="K23"/>
  <c r="I23"/>
  <c r="H23"/>
  <c r="G23"/>
  <c r="F23"/>
  <c r="E23"/>
  <c r="AA59"/>
  <c r="Z59"/>
  <c r="Y59"/>
  <c r="X59"/>
  <c r="AA47"/>
  <c r="Z47"/>
  <c r="Y47"/>
  <c r="X47"/>
  <c r="AA35"/>
  <c r="Z35"/>
  <c r="Y35"/>
  <c r="X35"/>
  <c r="AL59"/>
  <c r="U59"/>
  <c r="T59"/>
  <c r="AJ47"/>
  <c r="U47"/>
  <c r="T47"/>
  <c r="AA29"/>
  <c r="Z29"/>
  <c r="Y29"/>
  <c r="X29"/>
  <c r="U29"/>
  <c r="U35"/>
  <c r="AB28"/>
  <c r="AC28"/>
  <c r="AD28"/>
  <c r="AE28"/>
  <c r="AG28"/>
  <c r="AH28"/>
  <c r="AI28"/>
  <c r="AJ28"/>
  <c r="AL28"/>
  <c r="AB27"/>
  <c r="AC27"/>
  <c r="AD27"/>
  <c r="AE27"/>
  <c r="AG27"/>
  <c r="AH27"/>
  <c r="AI27"/>
  <c r="AJ27"/>
  <c r="AL27"/>
  <c r="U7"/>
  <c r="Z7"/>
  <c r="W7"/>
  <c r="V7"/>
  <c r="U8"/>
  <c r="Z8"/>
  <c r="W8"/>
  <c r="V8"/>
  <c r="U10"/>
  <c r="Z10"/>
  <c r="W10"/>
  <c r="V10"/>
  <c r="U11"/>
  <c r="Z11"/>
  <c r="W11"/>
  <c r="V11"/>
  <c r="U13"/>
  <c r="Z13"/>
  <c r="W13"/>
  <c r="V13"/>
  <c r="U14"/>
  <c r="Z14"/>
  <c r="W14"/>
  <c r="V14"/>
  <c r="Y20"/>
  <c r="AA20" s="1"/>
  <c r="AB20"/>
  <c r="AC20"/>
  <c r="AD20"/>
  <c r="AE20"/>
  <c r="AG20"/>
  <c r="AH20"/>
  <c r="AI20"/>
  <c r="AJ20"/>
  <c r="AL20"/>
  <c r="AM20"/>
  <c r="AB21"/>
  <c r="AC21"/>
  <c r="AD21"/>
  <c r="AE21"/>
  <c r="AG21"/>
  <c r="AH21"/>
  <c r="AI21"/>
  <c r="AJ21"/>
  <c r="AK21"/>
  <c r="AL21"/>
  <c r="AM21"/>
  <c r="AB22"/>
  <c r="AC22"/>
  <c r="AD22"/>
  <c r="AE22"/>
  <c r="AG22"/>
  <c r="AH22"/>
  <c r="AI22"/>
  <c r="AJ22"/>
  <c r="AK22"/>
  <c r="AL22"/>
  <c r="AM22"/>
  <c r="E3"/>
  <c r="F3"/>
  <c r="G3"/>
  <c r="H3"/>
  <c r="I3"/>
  <c r="K3"/>
  <c r="M3"/>
  <c r="N3"/>
  <c r="Q3"/>
  <c r="R3"/>
  <c r="S3"/>
  <c r="T3"/>
  <c r="U3"/>
  <c r="V3"/>
  <c r="W3"/>
  <c r="Z3"/>
  <c r="E16"/>
  <c r="F16"/>
  <c r="G16"/>
  <c r="H16"/>
  <c r="I16"/>
  <c r="K16"/>
  <c r="M16"/>
  <c r="N16"/>
  <c r="Q16"/>
  <c r="R16"/>
  <c r="S16"/>
  <c r="T16"/>
  <c r="U16"/>
  <c r="V16"/>
  <c r="W16"/>
  <c r="X16"/>
  <c r="Y16"/>
  <c r="Z16"/>
  <c r="AA16"/>
  <c r="AB16"/>
  <c r="AC16"/>
  <c r="AD16"/>
  <c r="AE16"/>
  <c r="AG16"/>
  <c r="AH16"/>
  <c r="AI16"/>
  <c r="AJ16"/>
  <c r="AK16"/>
  <c r="AL16"/>
  <c r="AM16"/>
  <c r="T41"/>
  <c r="U41"/>
  <c r="X41"/>
  <c r="Y41"/>
  <c r="Z41"/>
  <c r="AA41"/>
  <c r="AJ41"/>
  <c r="T53"/>
  <c r="U53"/>
  <c r="X53"/>
  <c r="Y53"/>
  <c r="Z53"/>
  <c r="AA53"/>
  <c r="AL53"/>
  <c r="AP38"/>
  <c r="AP44"/>
  <c r="AP57"/>
  <c r="Y22"/>
  <c r="AA22" s="1"/>
  <c r="X22"/>
  <c r="Y21"/>
  <c r="X21"/>
  <c r="Y27"/>
  <c r="AA27" s="1"/>
  <c r="X27"/>
  <c r="Z27" s="1"/>
  <c r="Y28"/>
  <c r="X28"/>
  <c r="Y26"/>
  <c r="AO20"/>
  <c r="AO22"/>
  <c r="AO27"/>
  <c r="AO44"/>
  <c r="B2" i="28"/>
  <c r="V11" s="1"/>
  <c r="V14"/>
  <c r="V8"/>
  <c r="AK23"/>
  <c r="AB67"/>
  <c r="AB66"/>
  <c r="AB65"/>
  <c r="AC65"/>
  <c r="AX65"/>
  <c r="AW62"/>
  <c r="V67"/>
  <c r="W67"/>
  <c r="AV67" s="1"/>
  <c r="V66"/>
  <c r="W66"/>
  <c r="AV66"/>
  <c r="V65"/>
  <c r="AU66"/>
  <c r="AU62"/>
  <c r="AB61"/>
  <c r="AB60"/>
  <c r="AC60"/>
  <c r="AX60" s="1"/>
  <c r="AB59"/>
  <c r="AW59"/>
  <c r="AX55"/>
  <c r="V61"/>
  <c r="AU61"/>
  <c r="V60"/>
  <c r="AU60"/>
  <c r="V59"/>
  <c r="W59"/>
  <c r="AV59" s="1"/>
  <c r="AV55"/>
  <c r="V54"/>
  <c r="V53"/>
  <c r="AU53"/>
  <c r="V52"/>
  <c r="AU49"/>
  <c r="W53"/>
  <c r="AV53"/>
  <c r="AV49"/>
  <c r="AB54"/>
  <c r="AB53"/>
  <c r="AW53"/>
  <c r="AB52"/>
  <c r="AX49"/>
  <c r="AB48"/>
  <c r="AC48"/>
  <c r="AX48" s="1"/>
  <c r="AB47"/>
  <c r="AC47"/>
  <c r="AB46"/>
  <c r="AC46"/>
  <c r="AX46" s="1"/>
  <c r="AX42"/>
  <c r="AW42"/>
  <c r="V48"/>
  <c r="AU48"/>
  <c r="V47"/>
  <c r="W47"/>
  <c r="AV47" s="1"/>
  <c r="V46"/>
  <c r="W46"/>
  <c r="AV42"/>
  <c r="AU47"/>
  <c r="AT49"/>
  <c r="AT62"/>
  <c r="AS55"/>
  <c r="AT36"/>
  <c r="V41"/>
  <c r="AU41"/>
  <c r="V40"/>
  <c r="AU40"/>
  <c r="V39"/>
  <c r="AU39"/>
  <c r="W40"/>
  <c r="AV40" s="1"/>
  <c r="W39"/>
  <c r="AV36"/>
  <c r="AB41"/>
  <c r="AW41"/>
  <c r="AB40"/>
  <c r="AW40"/>
  <c r="AB39"/>
  <c r="AW39"/>
  <c r="AX36"/>
  <c r="AB35"/>
  <c r="AC35"/>
  <c r="AX35" s="1"/>
  <c r="AB34"/>
  <c r="AC34"/>
  <c r="AB33"/>
  <c r="AW33"/>
  <c r="AC33"/>
  <c r="AX33" s="1"/>
  <c r="AX29"/>
  <c r="AW34"/>
  <c r="AW29"/>
  <c r="V35"/>
  <c r="AU35"/>
  <c r="W35"/>
  <c r="AV35"/>
  <c r="V34"/>
  <c r="W34"/>
  <c r="V33"/>
  <c r="W33"/>
  <c r="AV33" s="1"/>
  <c r="AV29"/>
  <c r="AU34"/>
  <c r="AU29"/>
  <c r="AS29"/>
  <c r="AT23"/>
  <c r="V28"/>
  <c r="AU28"/>
  <c r="V27"/>
  <c r="AU27"/>
  <c r="V26"/>
  <c r="AU26"/>
  <c r="W28"/>
  <c r="AV28"/>
  <c r="W27"/>
  <c r="W26"/>
  <c r="AV26" s="1"/>
  <c r="AV23"/>
  <c r="AB28"/>
  <c r="AW28"/>
  <c r="AB27"/>
  <c r="AW27"/>
  <c r="AB26"/>
  <c r="AW26"/>
  <c r="AC28"/>
  <c r="AX28"/>
  <c r="AC27"/>
  <c r="AX27"/>
  <c r="AX23"/>
  <c r="AB22"/>
  <c r="AW22"/>
  <c r="AC22"/>
  <c r="AX22" s="1"/>
  <c r="AB21"/>
  <c r="AC21"/>
  <c r="AB20"/>
  <c r="AC20"/>
  <c r="AX16"/>
  <c r="AW21"/>
  <c r="AW16"/>
  <c r="V22"/>
  <c r="W22"/>
  <c r="V21"/>
  <c r="W21"/>
  <c r="AA21" s="1"/>
  <c r="V20"/>
  <c r="W20"/>
  <c r="AU22"/>
  <c r="AU20"/>
  <c r="AT16"/>
  <c r="AH28"/>
  <c r="AH26"/>
  <c r="AH22"/>
  <c r="AH20"/>
  <c r="Y14"/>
  <c r="Y11"/>
  <c r="Y8"/>
  <c r="Z3"/>
  <c r="M14"/>
  <c r="W14"/>
  <c r="M13"/>
  <c r="M11"/>
  <c r="M10"/>
  <c r="M8"/>
  <c r="W8"/>
  <c r="M7"/>
  <c r="X3"/>
  <c r="W11"/>
  <c r="W3"/>
  <c r="T13"/>
  <c r="T11"/>
  <c r="T10"/>
  <c r="T7"/>
  <c r="T3"/>
  <c r="K16"/>
  <c r="J16"/>
  <c r="G16"/>
  <c r="E16"/>
  <c r="Y18"/>
  <c r="X21" s="1"/>
  <c r="X22"/>
  <c r="AQ40"/>
  <c r="U7"/>
  <c r="U8"/>
  <c r="U10"/>
  <c r="U11"/>
  <c r="U13"/>
  <c r="U14"/>
  <c r="X18"/>
  <c r="Y28"/>
  <c r="AA28" s="1"/>
  <c r="Y26"/>
  <c r="AI26"/>
  <c r="AJ26"/>
  <c r="AL26"/>
  <c r="AM26"/>
  <c r="AN26"/>
  <c r="AO26"/>
  <c r="AP26"/>
  <c r="AQ26"/>
  <c r="AR26"/>
  <c r="X27"/>
  <c r="Y27"/>
  <c r="AA27"/>
  <c r="AI27"/>
  <c r="AJ27"/>
  <c r="AL27"/>
  <c r="AM27"/>
  <c r="AN27"/>
  <c r="AO27"/>
  <c r="AP27"/>
  <c r="AQ27"/>
  <c r="AR27"/>
  <c r="X28"/>
  <c r="Z28" s="1"/>
  <c r="AI28"/>
  <c r="AJ28"/>
  <c r="AL28"/>
  <c r="AM28"/>
  <c r="AN28"/>
  <c r="AO28"/>
  <c r="AP28"/>
  <c r="AQ28"/>
  <c r="AR28"/>
  <c r="Y21"/>
  <c r="AI21"/>
  <c r="AJ21"/>
  <c r="AL21"/>
  <c r="AM21"/>
  <c r="AN21"/>
  <c r="AO21"/>
  <c r="AP21"/>
  <c r="AQ21"/>
  <c r="AR21"/>
  <c r="Y22"/>
  <c r="AA22"/>
  <c r="AI22"/>
  <c r="AJ22"/>
  <c r="AL22"/>
  <c r="AM22"/>
  <c r="AN22"/>
  <c r="AO22"/>
  <c r="AP22"/>
  <c r="AQ22"/>
  <c r="AR22"/>
  <c r="Y20"/>
  <c r="AI20"/>
  <c r="AJ20"/>
  <c r="AL20"/>
  <c r="AM20"/>
  <c r="AN20"/>
  <c r="AO20"/>
  <c r="AP20"/>
  <c r="AQ20"/>
  <c r="AR20"/>
  <c r="AO33"/>
  <c r="AQ33"/>
  <c r="AR33"/>
  <c r="AO34"/>
  <c r="AQ34"/>
  <c r="AR34"/>
  <c r="AO35"/>
  <c r="AQ35"/>
  <c r="AR35"/>
  <c r="AO39"/>
  <c r="AQ39"/>
  <c r="AR39"/>
  <c r="AO40"/>
  <c r="AR40"/>
  <c r="AO41"/>
  <c r="AQ41"/>
  <c r="AR41"/>
  <c r="AM46"/>
  <c r="AO46"/>
  <c r="AQ46"/>
  <c r="AR46"/>
  <c r="AM47"/>
  <c r="AO47"/>
  <c r="AQ47"/>
  <c r="AR47"/>
  <c r="AM48"/>
  <c r="AO48"/>
  <c r="AQ48"/>
  <c r="AR48"/>
  <c r="AM52"/>
  <c r="AO52"/>
  <c r="AQ52"/>
  <c r="AR52"/>
  <c r="AM53"/>
  <c r="AO53"/>
  <c r="AQ53"/>
  <c r="AR53"/>
  <c r="AM54"/>
  <c r="AO54"/>
  <c r="AQ54"/>
  <c r="AR54"/>
  <c r="AO59"/>
  <c r="AQ59"/>
  <c r="AR59"/>
  <c r="AO60"/>
  <c r="AQ60"/>
  <c r="AR60"/>
  <c r="AO61"/>
  <c r="AQ61"/>
  <c r="AR61"/>
  <c r="AO65"/>
  <c r="AQ65"/>
  <c r="AR65"/>
  <c r="AO66"/>
  <c r="AQ66"/>
  <c r="AR66"/>
  <c r="AO67"/>
  <c r="AQ67"/>
  <c r="AR67"/>
  <c r="AP23"/>
  <c r="AO23"/>
  <c r="AM23"/>
  <c r="AL23"/>
  <c r="AM49"/>
  <c r="AR23"/>
  <c r="AQ23"/>
  <c r="V23"/>
  <c r="Y24"/>
  <c r="X24"/>
  <c r="AG23"/>
  <c r="AF23"/>
  <c r="AE23"/>
  <c r="AD23"/>
  <c r="AC23"/>
  <c r="AB23"/>
  <c r="AA23"/>
  <c r="Z23"/>
  <c r="Y23"/>
  <c r="X23"/>
  <c r="W23"/>
  <c r="U62"/>
  <c r="T62"/>
  <c r="S62"/>
  <c r="R62"/>
  <c r="Q62"/>
  <c r="U49"/>
  <c r="T49"/>
  <c r="S49"/>
  <c r="R49"/>
  <c r="Q49"/>
  <c r="U23"/>
  <c r="T23"/>
  <c r="R23"/>
  <c r="P23"/>
  <c r="AG49"/>
  <c r="AF49"/>
  <c r="AE49"/>
  <c r="AD49"/>
  <c r="AC49"/>
  <c r="AB49"/>
  <c r="AA49"/>
  <c r="Z49"/>
  <c r="Y49"/>
  <c r="X49"/>
  <c r="W49"/>
  <c r="V49"/>
  <c r="AG62"/>
  <c r="AF62"/>
  <c r="AE62"/>
  <c r="AD62"/>
  <c r="AC62"/>
  <c r="AB62"/>
  <c r="AA62"/>
  <c r="Z62"/>
  <c r="Y62"/>
  <c r="X62"/>
  <c r="W62"/>
  <c r="V62"/>
  <c r="AR62"/>
  <c r="AQ62"/>
  <c r="AO62"/>
  <c r="AR49"/>
  <c r="AQ49"/>
  <c r="AO49"/>
  <c r="AR36"/>
  <c r="AQ36"/>
  <c r="AO36"/>
  <c r="AG36"/>
  <c r="AF36"/>
  <c r="AE36"/>
  <c r="AD36"/>
  <c r="AC36"/>
  <c r="AB36"/>
  <c r="AA36"/>
  <c r="Z36"/>
  <c r="Y36"/>
  <c r="X36"/>
  <c r="W36"/>
  <c r="V36"/>
  <c r="Q36"/>
  <c r="AJ23"/>
  <c r="AI23"/>
  <c r="S23"/>
  <c r="Q23"/>
  <c r="N23"/>
  <c r="M23"/>
  <c r="K23"/>
  <c r="J23"/>
  <c r="G23"/>
  <c r="F23"/>
  <c r="E23"/>
  <c r="AR55"/>
  <c r="AQ55"/>
  <c r="AO55"/>
  <c r="AG55"/>
  <c r="AF55"/>
  <c r="AE55"/>
  <c r="AD55"/>
  <c r="AC55"/>
  <c r="AB55"/>
  <c r="AA55"/>
  <c r="Z55"/>
  <c r="Y55"/>
  <c r="X55"/>
  <c r="W55"/>
  <c r="V55"/>
  <c r="U55"/>
  <c r="T55"/>
  <c r="S55"/>
  <c r="R55"/>
  <c r="Q55"/>
  <c r="AR42"/>
  <c r="AQ42"/>
  <c r="AO42"/>
  <c r="AM42"/>
  <c r="AG42"/>
  <c r="AF42"/>
  <c r="AE42"/>
  <c r="AD42"/>
  <c r="AC42"/>
  <c r="AB42"/>
  <c r="AA42"/>
  <c r="Z42"/>
  <c r="Y42"/>
  <c r="X42"/>
  <c r="W42"/>
  <c r="V42"/>
  <c r="U42"/>
  <c r="T42"/>
  <c r="S42"/>
  <c r="R42"/>
  <c r="Q42"/>
  <c r="AR29"/>
  <c r="AQ29"/>
  <c r="AO29"/>
  <c r="AG29"/>
  <c r="AF29"/>
  <c r="AE29"/>
  <c r="AD29"/>
  <c r="AC29"/>
  <c r="AB29"/>
  <c r="AA29"/>
  <c r="Z29"/>
  <c r="Y29"/>
  <c r="X29"/>
  <c r="W29"/>
  <c r="V29"/>
  <c r="Q29"/>
  <c r="AR16"/>
  <c r="AQ16"/>
  <c r="AP16"/>
  <c r="AO16"/>
  <c r="AM16"/>
  <c r="AL16"/>
  <c r="AJ16"/>
  <c r="AI16"/>
  <c r="AG16"/>
  <c r="AF16"/>
  <c r="AE16"/>
  <c r="AD16"/>
  <c r="AC16"/>
  <c r="AB16"/>
  <c r="AA16"/>
  <c r="Z16"/>
  <c r="Y16"/>
  <c r="X16"/>
  <c r="W16"/>
  <c r="V16"/>
  <c r="U16"/>
  <c r="T16"/>
  <c r="S16"/>
  <c r="R16"/>
  <c r="Q16"/>
  <c r="P16"/>
  <c r="N16"/>
  <c r="M16"/>
  <c r="U3"/>
  <c r="S3"/>
  <c r="R3"/>
  <c r="Q3"/>
  <c r="P3"/>
  <c r="N3"/>
  <c r="M3"/>
  <c r="K3"/>
  <c r="J3"/>
  <c r="H3"/>
  <c r="G3"/>
  <c r="F3"/>
  <c r="E3"/>
  <c r="X20"/>
  <c r="AC26"/>
  <c r="AX26" s="1"/>
  <c r="AC39"/>
  <c r="AC40"/>
  <c r="AC41"/>
  <c r="AX41" s="1"/>
  <c r="AC52"/>
  <c r="AX52" s="1"/>
  <c r="AC53"/>
  <c r="AX53" s="1"/>
  <c r="AC54"/>
  <c r="AX39"/>
  <c r="AX54"/>
  <c r="L8" i="38"/>
  <c r="W8"/>
  <c r="L7"/>
  <c r="M7"/>
  <c r="T7"/>
  <c r="Y7"/>
  <c r="W7"/>
  <c r="V7"/>
  <c r="U7"/>
  <c r="T8"/>
  <c r="Y8"/>
  <c r="V8"/>
  <c r="U8"/>
  <c r="T10"/>
  <c r="Y10"/>
  <c r="L10"/>
  <c r="M10"/>
  <c r="W10"/>
  <c r="V10"/>
  <c r="U10"/>
  <c r="T11"/>
  <c r="Y11"/>
  <c r="L11"/>
  <c r="M11"/>
  <c r="V11"/>
  <c r="U11"/>
  <c r="T13"/>
  <c r="Y13"/>
  <c r="L13"/>
  <c r="M13"/>
  <c r="V13"/>
  <c r="U13"/>
  <c r="T14"/>
  <c r="Y14"/>
  <c r="L14"/>
  <c r="M14"/>
  <c r="O14"/>
  <c r="V14"/>
  <c r="U14"/>
  <c r="R20"/>
  <c r="S20"/>
  <c r="W20"/>
  <c r="AD20"/>
  <c r="AE20"/>
  <c r="AF20"/>
  <c r="AH20"/>
  <c r="AI20"/>
  <c r="AJ20"/>
  <c r="AK20"/>
  <c r="AL20"/>
  <c r="AO20"/>
  <c r="X20"/>
  <c r="AQ20"/>
  <c r="R21"/>
  <c r="S21"/>
  <c r="W21"/>
  <c r="AD21"/>
  <c r="AE21"/>
  <c r="AF21"/>
  <c r="AH21"/>
  <c r="AI21"/>
  <c r="AJ21"/>
  <c r="AK21"/>
  <c r="AL21"/>
  <c r="AO21"/>
  <c r="X21"/>
  <c r="AQ21"/>
  <c r="R22"/>
  <c r="S22"/>
  <c r="AP22"/>
  <c r="AD22"/>
  <c r="AE22"/>
  <c r="AF22"/>
  <c r="AH22"/>
  <c r="AI22"/>
  <c r="AJ22"/>
  <c r="AK22"/>
  <c r="AL22"/>
  <c r="AO22"/>
  <c r="X22"/>
  <c r="AQ22"/>
  <c r="S27"/>
  <c r="T27"/>
  <c r="W27"/>
  <c r="AO27"/>
  <c r="AP27"/>
  <c r="Y27"/>
  <c r="Z27"/>
  <c r="AQ27"/>
  <c r="S28"/>
  <c r="T28"/>
  <c r="W28"/>
  <c r="AO28"/>
  <c r="Y28"/>
  <c r="AQ28"/>
  <c r="Z28"/>
  <c r="AR28"/>
  <c r="S29"/>
  <c r="T29"/>
  <c r="W29"/>
  <c r="AO29"/>
  <c r="AP29"/>
  <c r="Y29"/>
  <c r="Z29"/>
  <c r="AQ29"/>
  <c r="S34"/>
  <c r="T34"/>
  <c r="W34"/>
  <c r="AO34"/>
  <c r="AP34"/>
  <c r="Y34"/>
  <c r="Z34"/>
  <c r="AQ34"/>
  <c r="AJ34"/>
  <c r="S36"/>
  <c r="T36"/>
  <c r="Y36"/>
  <c r="AQ36"/>
  <c r="Z36"/>
  <c r="AC36"/>
  <c r="AR36"/>
  <c r="AJ36"/>
  <c r="S35"/>
  <c r="T35"/>
  <c r="W35"/>
  <c r="X35"/>
  <c r="AO35"/>
  <c r="AP35"/>
  <c r="Y35"/>
  <c r="AQ35"/>
  <c r="Z35"/>
  <c r="AC35"/>
  <c r="AR35"/>
  <c r="AD35"/>
  <c r="AJ35"/>
  <c r="S41"/>
  <c r="T41"/>
  <c r="Y41"/>
  <c r="Z41"/>
  <c r="AL41"/>
  <c r="S42"/>
  <c r="T42"/>
  <c r="W42"/>
  <c r="Y42"/>
  <c r="Z42"/>
  <c r="AC42"/>
  <c r="AL42"/>
  <c r="S43"/>
  <c r="AO43"/>
  <c r="Y43"/>
  <c r="Z43"/>
  <c r="AL43"/>
  <c r="S23"/>
  <c r="T23"/>
  <c r="U23"/>
  <c r="V23"/>
  <c r="W23"/>
  <c r="X23"/>
  <c r="Y23"/>
  <c r="Z23"/>
  <c r="AA23"/>
  <c r="AB23"/>
  <c r="AC23"/>
  <c r="AD23"/>
  <c r="AM23"/>
  <c r="AN23"/>
  <c r="AO23"/>
  <c r="AP23"/>
  <c r="AQ23"/>
  <c r="AR23"/>
  <c r="S30"/>
  <c r="T30"/>
  <c r="U30"/>
  <c r="V30"/>
  <c r="W30"/>
  <c r="X30"/>
  <c r="Y30"/>
  <c r="Z30"/>
  <c r="AA30"/>
  <c r="AB30"/>
  <c r="AC30"/>
  <c r="AD30"/>
  <c r="AJ30"/>
  <c r="AM30"/>
  <c r="AN30"/>
  <c r="AO30"/>
  <c r="AP30"/>
  <c r="AQ30"/>
  <c r="AR30"/>
  <c r="S37"/>
  <c r="T37"/>
  <c r="U37"/>
  <c r="V37"/>
  <c r="W37"/>
  <c r="X37"/>
  <c r="Y37"/>
  <c r="Z37"/>
  <c r="AA37"/>
  <c r="AB37"/>
  <c r="AC37"/>
  <c r="AD37"/>
  <c r="AL37"/>
  <c r="AM37"/>
  <c r="AN37"/>
  <c r="AO37"/>
  <c r="AP37"/>
  <c r="AQ37"/>
  <c r="AR37"/>
  <c r="X42"/>
  <c r="AP42"/>
  <c r="AP21"/>
  <c r="S14"/>
  <c r="X14"/>
  <c r="AD42"/>
  <c r="AR42"/>
  <c r="AP28"/>
  <c r="W22"/>
  <c r="V22"/>
  <c r="AP20"/>
  <c r="AQ43"/>
  <c r="AQ42"/>
  <c r="AO42"/>
  <c r="AQ41"/>
  <c r="AD28"/>
  <c r="W14"/>
  <c r="W11"/>
  <c r="B2" i="13"/>
  <c r="AG43"/>
  <c r="P43"/>
  <c r="S43"/>
  <c r="AP43" s="1"/>
  <c r="AI43"/>
  <c r="AH43"/>
  <c r="AO43"/>
  <c r="P16" i="12"/>
  <c r="B2"/>
  <c r="S16" s="1"/>
  <c r="P17"/>
  <c r="AL43" i="13"/>
  <c r="AK43"/>
  <c r="Q43"/>
  <c r="T43"/>
  <c r="Q16" i="12"/>
  <c r="T16"/>
  <c r="AT16" s="1"/>
  <c r="Q17"/>
  <c r="AQ43" i="13"/>
  <c r="AG44"/>
  <c r="P44"/>
  <c r="S44"/>
  <c r="AI44"/>
  <c r="AH44"/>
  <c r="AL44"/>
  <c r="AK44"/>
  <c r="Q44"/>
  <c r="T44"/>
  <c r="AQ44"/>
  <c r="AG45"/>
  <c r="P45"/>
  <c r="S45"/>
  <c r="AP45" s="1"/>
  <c r="AI45"/>
  <c r="AH45"/>
  <c r="AL45"/>
  <c r="AK45"/>
  <c r="Q45"/>
  <c r="T45"/>
  <c r="AR45"/>
  <c r="AQ45"/>
  <c r="AG46"/>
  <c r="P46"/>
  <c r="S46"/>
  <c r="AP46" s="1"/>
  <c r="AI46"/>
  <c r="AH46"/>
  <c r="AL46"/>
  <c r="AK46"/>
  <c r="Q46"/>
  <c r="T46"/>
  <c r="AR46"/>
  <c r="AG47"/>
  <c r="P47"/>
  <c r="S47"/>
  <c r="AI47"/>
  <c r="AH47"/>
  <c r="AO47"/>
  <c r="AL47"/>
  <c r="AK47"/>
  <c r="Q47"/>
  <c r="T47"/>
  <c r="AG48"/>
  <c r="P48"/>
  <c r="S48"/>
  <c r="AI48"/>
  <c r="AH48"/>
  <c r="AL48"/>
  <c r="AK48"/>
  <c r="Q48"/>
  <c r="T48"/>
  <c r="AQ48"/>
  <c r="AG49"/>
  <c r="P49"/>
  <c r="S49"/>
  <c r="AP49"/>
  <c r="AI49"/>
  <c r="AH49"/>
  <c r="AL49"/>
  <c r="AK49"/>
  <c r="Q49"/>
  <c r="T49"/>
  <c r="AR49" s="1"/>
  <c r="AQ49"/>
  <c r="AG50"/>
  <c r="P50"/>
  <c r="S50"/>
  <c r="AP50"/>
  <c r="AI50"/>
  <c r="AH50"/>
  <c r="AL50"/>
  <c r="AK50"/>
  <c r="Q50"/>
  <c r="T50"/>
  <c r="AR50" s="1"/>
  <c r="AG51"/>
  <c r="P51"/>
  <c r="S51"/>
  <c r="AI51"/>
  <c r="AH51"/>
  <c r="AL51"/>
  <c r="AK51"/>
  <c r="Q51"/>
  <c r="AQ51"/>
  <c r="T51"/>
  <c r="AG67"/>
  <c r="P67"/>
  <c r="S67"/>
  <c r="AI67"/>
  <c r="AH67"/>
  <c r="P23" i="12"/>
  <c r="S23"/>
  <c r="V65" i="13" s="1"/>
  <c r="P24" i="12"/>
  <c r="S24"/>
  <c r="V66" i="13"/>
  <c r="AL67"/>
  <c r="AK67"/>
  <c r="Q67"/>
  <c r="T67"/>
  <c r="Q23" i="12"/>
  <c r="T23"/>
  <c r="Q24"/>
  <c r="T24"/>
  <c r="AB66" i="13"/>
  <c r="AQ67"/>
  <c r="AG68"/>
  <c r="P68"/>
  <c r="S68"/>
  <c r="AI68"/>
  <c r="AH68"/>
  <c r="AL68"/>
  <c r="AK68"/>
  <c r="Q68"/>
  <c r="AQ68"/>
  <c r="T68"/>
  <c r="AG69"/>
  <c r="P69"/>
  <c r="S69"/>
  <c r="AP69" s="1"/>
  <c r="AI69"/>
  <c r="AH69"/>
  <c r="AO69"/>
  <c r="AL69"/>
  <c r="AK69"/>
  <c r="Q69"/>
  <c r="AQ69"/>
  <c r="T69"/>
  <c r="AR69"/>
  <c r="AG70"/>
  <c r="P70"/>
  <c r="S70"/>
  <c r="AI70"/>
  <c r="AH70"/>
  <c r="AL70"/>
  <c r="AK70"/>
  <c r="Q70"/>
  <c r="T70"/>
  <c r="AQ70"/>
  <c r="AR70"/>
  <c r="AG71"/>
  <c r="P71"/>
  <c r="S71"/>
  <c r="AI71"/>
  <c r="AH71"/>
  <c r="AL71"/>
  <c r="AK71"/>
  <c r="Q71"/>
  <c r="T71"/>
  <c r="AG72"/>
  <c r="P72"/>
  <c r="S72"/>
  <c r="AI72"/>
  <c r="AH72"/>
  <c r="AL72"/>
  <c r="AK72"/>
  <c r="Q72"/>
  <c r="T72"/>
  <c r="AQ72"/>
  <c r="AG73"/>
  <c r="P73"/>
  <c r="S73"/>
  <c r="AP73"/>
  <c r="AI73"/>
  <c r="AH73"/>
  <c r="AL73"/>
  <c r="AK73"/>
  <c r="Q73"/>
  <c r="T73"/>
  <c r="AR73" s="1"/>
  <c r="AQ73"/>
  <c r="AG74"/>
  <c r="P74"/>
  <c r="S74"/>
  <c r="AP74"/>
  <c r="AI74"/>
  <c r="AH74"/>
  <c r="AL74"/>
  <c r="AK74"/>
  <c r="Q74"/>
  <c r="T74"/>
  <c r="AR74" s="1"/>
  <c r="AG75"/>
  <c r="P75"/>
  <c r="S75"/>
  <c r="AI75"/>
  <c r="AH75"/>
  <c r="AL75"/>
  <c r="AK75"/>
  <c r="Q75"/>
  <c r="AQ75"/>
  <c r="T75"/>
  <c r="AG91"/>
  <c r="P91"/>
  <c r="S91"/>
  <c r="AI91"/>
  <c r="AH91"/>
  <c r="P30" i="12"/>
  <c r="S30"/>
  <c r="V89" i="13" s="1"/>
  <c r="P31" i="12"/>
  <c r="S31"/>
  <c r="V90" i="13"/>
  <c r="AL91"/>
  <c r="AK91"/>
  <c r="Q91"/>
  <c r="T91"/>
  <c r="Q30" i="12"/>
  <c r="T30"/>
  <c r="AB89" i="13" s="1"/>
  <c r="Q31" i="12"/>
  <c r="T31"/>
  <c r="AB90" i="13"/>
  <c r="AQ91"/>
  <c r="AG92"/>
  <c r="P92"/>
  <c r="S92"/>
  <c r="AI92"/>
  <c r="AH92"/>
  <c r="AL92"/>
  <c r="AK92"/>
  <c r="Q92"/>
  <c r="AQ92"/>
  <c r="T92"/>
  <c r="AG93"/>
  <c r="P93"/>
  <c r="S93"/>
  <c r="AP93" s="1"/>
  <c r="AI93"/>
  <c r="AH93"/>
  <c r="AO93"/>
  <c r="AL93"/>
  <c r="AK93"/>
  <c r="Q93"/>
  <c r="AQ93"/>
  <c r="T93"/>
  <c r="AR93"/>
  <c r="AG94"/>
  <c r="P94"/>
  <c r="S94"/>
  <c r="AP94"/>
  <c r="AI94"/>
  <c r="AH94"/>
  <c r="AL94"/>
  <c r="AK94"/>
  <c r="Q94"/>
  <c r="T94"/>
  <c r="AR94" s="1"/>
  <c r="AQ94"/>
  <c r="AG95"/>
  <c r="P95"/>
  <c r="S95"/>
  <c r="AI95"/>
  <c r="AH95"/>
  <c r="AL95"/>
  <c r="AK95"/>
  <c r="Q95"/>
  <c r="T95"/>
  <c r="AG96"/>
  <c r="P96"/>
  <c r="S96"/>
  <c r="AP96" s="1"/>
  <c r="AI96"/>
  <c r="AH96"/>
  <c r="AL96"/>
  <c r="AK96"/>
  <c r="Q96"/>
  <c r="T96"/>
  <c r="AR96" s="1"/>
  <c r="AQ96"/>
  <c r="AG97"/>
  <c r="P97"/>
  <c r="S97"/>
  <c r="AI97"/>
  <c r="AH97"/>
  <c r="AL97"/>
  <c r="AK97"/>
  <c r="Q97"/>
  <c r="T97"/>
  <c r="AG98"/>
  <c r="P98"/>
  <c r="S98"/>
  <c r="AI98"/>
  <c r="AH98"/>
  <c r="AL98"/>
  <c r="AK98"/>
  <c r="Q98"/>
  <c r="T98"/>
  <c r="AQ98"/>
  <c r="AG99"/>
  <c r="P99"/>
  <c r="S99"/>
  <c r="AP99" s="1"/>
  <c r="AI99"/>
  <c r="AH99"/>
  <c r="AL99"/>
  <c r="AK99"/>
  <c r="Q99"/>
  <c r="T99"/>
  <c r="AR99"/>
  <c r="AQ99"/>
  <c r="AG79"/>
  <c r="P79"/>
  <c r="S79"/>
  <c r="AP79" s="1"/>
  <c r="AI79"/>
  <c r="AH79"/>
  <c r="P28" i="12"/>
  <c r="S28"/>
  <c r="V77" i="13"/>
  <c r="P29" i="12"/>
  <c r="S29"/>
  <c r="V78" i="13" s="1"/>
  <c r="AL79"/>
  <c r="AK79"/>
  <c r="Q79"/>
  <c r="T79"/>
  <c r="AR79"/>
  <c r="Q28" i="12"/>
  <c r="T28"/>
  <c r="AB77" i="13" s="1"/>
  <c r="Q29" i="12"/>
  <c r="T29"/>
  <c r="AB78" i="13"/>
  <c r="AQ79"/>
  <c r="AG80"/>
  <c r="P80"/>
  <c r="AO80"/>
  <c r="AI80"/>
  <c r="AH80"/>
  <c r="AL80"/>
  <c r="AK80"/>
  <c r="Q80"/>
  <c r="T80"/>
  <c r="AR80" s="1"/>
  <c r="AG81"/>
  <c r="P81"/>
  <c r="S81"/>
  <c r="AI81"/>
  <c r="AH81"/>
  <c r="AL81"/>
  <c r="AK81"/>
  <c r="Q81"/>
  <c r="AQ81"/>
  <c r="T81"/>
  <c r="AG82"/>
  <c r="P82"/>
  <c r="S82"/>
  <c r="AI82"/>
  <c r="AH82"/>
  <c r="AL82"/>
  <c r="AK82"/>
  <c r="Q82"/>
  <c r="T82"/>
  <c r="AQ82"/>
  <c r="AG83"/>
  <c r="P83"/>
  <c r="S83"/>
  <c r="AP83" s="1"/>
  <c r="AI83"/>
  <c r="AH83"/>
  <c r="AO83"/>
  <c r="AL83"/>
  <c r="AK83"/>
  <c r="Q83"/>
  <c r="T83"/>
  <c r="AR83" s="1"/>
  <c r="AQ83"/>
  <c r="AG84"/>
  <c r="P84"/>
  <c r="S84"/>
  <c r="AP84"/>
  <c r="AI84"/>
  <c r="AH84"/>
  <c r="AL84"/>
  <c r="AK84"/>
  <c r="Q84"/>
  <c r="AQ84"/>
  <c r="T84"/>
  <c r="AR84"/>
  <c r="AG85"/>
  <c r="P85"/>
  <c r="S85"/>
  <c r="AI85"/>
  <c r="AH85"/>
  <c r="AL85"/>
  <c r="AK85"/>
  <c r="Q85"/>
  <c r="T85"/>
  <c r="AQ85"/>
  <c r="AG86"/>
  <c r="P86"/>
  <c r="S86"/>
  <c r="AI86"/>
  <c r="AH86"/>
  <c r="AL86"/>
  <c r="AK86"/>
  <c r="Q86"/>
  <c r="T86"/>
  <c r="AG87"/>
  <c r="P87"/>
  <c r="S87"/>
  <c r="AI87"/>
  <c r="AH87"/>
  <c r="AL87"/>
  <c r="AK87"/>
  <c r="Q87"/>
  <c r="T87"/>
  <c r="AR87"/>
  <c r="AG55"/>
  <c r="P55"/>
  <c r="S55"/>
  <c r="AP55"/>
  <c r="AI55"/>
  <c r="AH55"/>
  <c r="P21" i="12"/>
  <c r="S21"/>
  <c r="P22"/>
  <c r="S22"/>
  <c r="V54" i="13"/>
  <c r="AL55"/>
  <c r="AK55"/>
  <c r="Q55"/>
  <c r="T55"/>
  <c r="AR55" s="1"/>
  <c r="Q21" i="12"/>
  <c r="T21"/>
  <c r="AB53" i="13"/>
  <c r="Q22" i="12"/>
  <c r="T22"/>
  <c r="AB54" i="13" s="1"/>
  <c r="AQ55"/>
  <c r="AG56"/>
  <c r="P56"/>
  <c r="S56"/>
  <c r="AP56"/>
  <c r="AI56"/>
  <c r="AH56"/>
  <c r="AL56"/>
  <c r="AK56"/>
  <c r="Q56"/>
  <c r="T56"/>
  <c r="AR56" s="1"/>
  <c r="AQ56"/>
  <c r="AG57"/>
  <c r="P57"/>
  <c r="S57"/>
  <c r="AI57"/>
  <c r="AH57"/>
  <c r="AL57"/>
  <c r="AK57"/>
  <c r="Q57"/>
  <c r="T57"/>
  <c r="AQ57"/>
  <c r="AG58"/>
  <c r="P58"/>
  <c r="S58"/>
  <c r="AI58"/>
  <c r="AH58"/>
  <c r="AL58"/>
  <c r="AK58"/>
  <c r="Q58"/>
  <c r="AQ58"/>
  <c r="T58"/>
  <c r="AG59"/>
  <c r="P59"/>
  <c r="S59"/>
  <c r="AP59"/>
  <c r="AI59"/>
  <c r="AH59"/>
  <c r="AO59"/>
  <c r="AL59"/>
  <c r="AK59"/>
  <c r="Q59"/>
  <c r="AQ59"/>
  <c r="T59"/>
  <c r="AR59" s="1"/>
  <c r="AG60"/>
  <c r="P60"/>
  <c r="S60"/>
  <c r="AI60"/>
  <c r="AH60"/>
  <c r="AL60"/>
  <c r="AK60"/>
  <c r="Q60"/>
  <c r="T60"/>
  <c r="AR60" s="1"/>
  <c r="AQ60"/>
  <c r="AG61"/>
  <c r="P61"/>
  <c r="S61"/>
  <c r="AI61"/>
  <c r="AH61"/>
  <c r="AL61"/>
  <c r="AK61"/>
  <c r="Q61"/>
  <c r="T61"/>
  <c r="AG62"/>
  <c r="P62"/>
  <c r="S62"/>
  <c r="AI62"/>
  <c r="AH62"/>
  <c r="AL62"/>
  <c r="AK62"/>
  <c r="Q62"/>
  <c r="T62"/>
  <c r="AQ62"/>
  <c r="AG63"/>
  <c r="P63"/>
  <c r="S63"/>
  <c r="AP63" s="1"/>
  <c r="AI63"/>
  <c r="AH63"/>
  <c r="AL63"/>
  <c r="AK63"/>
  <c r="Q63"/>
  <c r="T63"/>
  <c r="AR63"/>
  <c r="AQ63"/>
  <c r="AG19"/>
  <c r="P19"/>
  <c r="S19"/>
  <c r="AP19" s="1"/>
  <c r="AI19"/>
  <c r="AH19"/>
  <c r="P9" i="12"/>
  <c r="S9"/>
  <c r="V17" i="13"/>
  <c r="P10" i="12"/>
  <c r="S10"/>
  <c r="V18" i="13" s="1"/>
  <c r="AL19"/>
  <c r="AK19"/>
  <c r="Q19"/>
  <c r="T19"/>
  <c r="AR19"/>
  <c r="Q9" i="12"/>
  <c r="T9"/>
  <c r="AB17" i="13" s="1"/>
  <c r="Q10" i="12"/>
  <c r="T10"/>
  <c r="AB18" i="13"/>
  <c r="AQ19"/>
  <c r="AG20"/>
  <c r="P20"/>
  <c r="AO20"/>
  <c r="AI20"/>
  <c r="AH20"/>
  <c r="AL20"/>
  <c r="AK20"/>
  <c r="Q20"/>
  <c r="T20"/>
  <c r="AR20" s="1"/>
  <c r="AG21"/>
  <c r="P21"/>
  <c r="S21"/>
  <c r="AP21" s="1"/>
  <c r="AI21"/>
  <c r="AH21"/>
  <c r="AL21"/>
  <c r="AK21"/>
  <c r="Q21"/>
  <c r="AQ21"/>
  <c r="T21"/>
  <c r="AG22"/>
  <c r="P22"/>
  <c r="S22"/>
  <c r="AI22"/>
  <c r="AH22"/>
  <c r="AL22"/>
  <c r="AK22"/>
  <c r="Q22"/>
  <c r="T22"/>
  <c r="AQ22"/>
  <c r="AG23"/>
  <c r="P23"/>
  <c r="S23"/>
  <c r="AP23" s="1"/>
  <c r="AI23"/>
  <c r="AH23"/>
  <c r="AO23"/>
  <c r="AL23"/>
  <c r="AK23"/>
  <c r="Q23"/>
  <c r="T23"/>
  <c r="AR23" s="1"/>
  <c r="AQ23"/>
  <c r="AG24"/>
  <c r="P24"/>
  <c r="S24"/>
  <c r="AP24"/>
  <c r="AI24"/>
  <c r="AH24"/>
  <c r="AL24"/>
  <c r="AK24"/>
  <c r="Q24"/>
  <c r="AQ24"/>
  <c r="T24"/>
  <c r="AR24"/>
  <c r="AG25"/>
  <c r="P25"/>
  <c r="S25"/>
  <c r="AI25"/>
  <c r="AH25"/>
  <c r="AL25"/>
  <c r="AK25"/>
  <c r="Q25"/>
  <c r="T25"/>
  <c r="AG26"/>
  <c r="P26"/>
  <c r="S26"/>
  <c r="AI26"/>
  <c r="AH26"/>
  <c r="AL26"/>
  <c r="AK26"/>
  <c r="Q26"/>
  <c r="T26"/>
  <c r="AQ26"/>
  <c r="AG27"/>
  <c r="P27"/>
  <c r="S27"/>
  <c r="AP27" s="1"/>
  <c r="AI27"/>
  <c r="AH27"/>
  <c r="AL27"/>
  <c r="AK27"/>
  <c r="Q27"/>
  <c r="T27"/>
  <c r="AR27"/>
  <c r="AG7"/>
  <c r="P7"/>
  <c r="S7"/>
  <c r="AP7"/>
  <c r="AI7"/>
  <c r="AH7"/>
  <c r="P7" i="12"/>
  <c r="S7"/>
  <c r="P8"/>
  <c r="S8"/>
  <c r="V6" i="13"/>
  <c r="AL7"/>
  <c r="AK7"/>
  <c r="Q7"/>
  <c r="T7"/>
  <c r="AR7" s="1"/>
  <c r="Q7" i="12"/>
  <c r="T7"/>
  <c r="AB5" i="13"/>
  <c r="Q8" i="12"/>
  <c r="T8"/>
  <c r="AB6" i="13" s="1"/>
  <c r="AQ7"/>
  <c r="AG8"/>
  <c r="P8"/>
  <c r="S8"/>
  <c r="AP8"/>
  <c r="AI8"/>
  <c r="AH8"/>
  <c r="AL8"/>
  <c r="AK8"/>
  <c r="Q8"/>
  <c r="T8"/>
  <c r="AR8" s="1"/>
  <c r="AG9"/>
  <c r="P9"/>
  <c r="S9"/>
  <c r="AI9"/>
  <c r="AH9"/>
  <c r="AL9"/>
  <c r="AK9"/>
  <c r="Q9"/>
  <c r="AQ9"/>
  <c r="T9"/>
  <c r="AG10"/>
  <c r="P10"/>
  <c r="S10"/>
  <c r="AI10"/>
  <c r="AH10"/>
  <c r="AL10"/>
  <c r="AK10"/>
  <c r="Q10"/>
  <c r="T10"/>
  <c r="AQ10"/>
  <c r="AG11"/>
  <c r="P11"/>
  <c r="S11"/>
  <c r="AP11" s="1"/>
  <c r="AI11"/>
  <c r="AH11"/>
  <c r="AO11"/>
  <c r="AL11"/>
  <c r="AK11"/>
  <c r="Q11"/>
  <c r="T11"/>
  <c r="AR11" s="1"/>
  <c r="AQ11"/>
  <c r="AG12"/>
  <c r="P12"/>
  <c r="S12"/>
  <c r="AI12"/>
  <c r="AH12"/>
  <c r="AL12"/>
  <c r="AK12"/>
  <c r="Q12"/>
  <c r="AQ12"/>
  <c r="T12"/>
  <c r="AR12" s="1"/>
  <c r="AG13"/>
  <c r="P13"/>
  <c r="S13"/>
  <c r="AI13"/>
  <c r="AH13"/>
  <c r="AL13"/>
  <c r="AK13"/>
  <c r="Q13"/>
  <c r="T13"/>
  <c r="AG14"/>
  <c r="P14"/>
  <c r="S14"/>
  <c r="AI14"/>
  <c r="AH14"/>
  <c r="AL14"/>
  <c r="AK14"/>
  <c r="Q14"/>
  <c r="T14"/>
  <c r="AQ14"/>
  <c r="AG15"/>
  <c r="P15"/>
  <c r="S15"/>
  <c r="AP15"/>
  <c r="AI15"/>
  <c r="AH15"/>
  <c r="AL15"/>
  <c r="AK15"/>
  <c r="Q15"/>
  <c r="T15"/>
  <c r="AR15" s="1"/>
  <c r="AQ15"/>
  <c r="Q39"/>
  <c r="T39"/>
  <c r="Q38"/>
  <c r="T38"/>
  <c r="AR38" s="1"/>
  <c r="Q37"/>
  <c r="T37"/>
  <c r="Q36"/>
  <c r="T36"/>
  <c r="AR36"/>
  <c r="Q35"/>
  <c r="T35"/>
  <c r="Q34"/>
  <c r="T34"/>
  <c r="Q33"/>
  <c r="T33"/>
  <c r="Q32"/>
  <c r="T32"/>
  <c r="AR32"/>
  <c r="Q31"/>
  <c r="T31"/>
  <c r="AR3"/>
  <c r="AQ39"/>
  <c r="AQ38"/>
  <c r="AQ37"/>
  <c r="AQ35"/>
  <c r="AQ34"/>
  <c r="AQ33"/>
  <c r="AQ31"/>
  <c r="AQ3"/>
  <c r="P39"/>
  <c r="AO39"/>
  <c r="P38"/>
  <c r="S38"/>
  <c r="AP38"/>
  <c r="P37"/>
  <c r="S37"/>
  <c r="P36"/>
  <c r="S36"/>
  <c r="AP36" s="1"/>
  <c r="P35"/>
  <c r="S35"/>
  <c r="P34"/>
  <c r="S34"/>
  <c r="AP34"/>
  <c r="P33"/>
  <c r="S33"/>
  <c r="P32"/>
  <c r="S32"/>
  <c r="AP32" s="1"/>
  <c r="P31"/>
  <c r="AO31"/>
  <c r="AP3"/>
  <c r="AO38"/>
  <c r="AO37"/>
  <c r="AO36"/>
  <c r="AO34"/>
  <c r="AO33"/>
  <c r="AO32"/>
  <c r="AO3"/>
  <c r="AN3"/>
  <c r="AM3"/>
  <c r="AJ3"/>
  <c r="AG39"/>
  <c r="AG38"/>
  <c r="AG37"/>
  <c r="AG36"/>
  <c r="AG35"/>
  <c r="AG34"/>
  <c r="AG33"/>
  <c r="AG32"/>
  <c r="AG31"/>
  <c r="AG3"/>
  <c r="B78"/>
  <c r="B77"/>
  <c r="B65"/>
  <c r="B66"/>
  <c r="B54"/>
  <c r="B41"/>
  <c r="B30"/>
  <c r="B89"/>
  <c r="AI39"/>
  <c r="AI38"/>
  <c r="AI37"/>
  <c r="AI36"/>
  <c r="AI35"/>
  <c r="AI34"/>
  <c r="AI33"/>
  <c r="AI32"/>
  <c r="AI31"/>
  <c r="AI3"/>
  <c r="AH31"/>
  <c r="P14" i="12"/>
  <c r="S14"/>
  <c r="V29" i="13"/>
  <c r="P15" i="12"/>
  <c r="S15"/>
  <c r="V30" i="13" s="1"/>
  <c r="AL31"/>
  <c r="AK31"/>
  <c r="Q14" i="12"/>
  <c r="T14"/>
  <c r="AB29" i="13"/>
  <c r="Q15" i="12"/>
  <c r="T15"/>
  <c r="AH32" i="13"/>
  <c r="AL32"/>
  <c r="AK32"/>
  <c r="AH33"/>
  <c r="AL33"/>
  <c r="AK33"/>
  <c r="AH34"/>
  <c r="AL34"/>
  <c r="AK34"/>
  <c r="AH35"/>
  <c r="AL35"/>
  <c r="AK35"/>
  <c r="AH36"/>
  <c r="AL36"/>
  <c r="AK36"/>
  <c r="AH37"/>
  <c r="AL37"/>
  <c r="AK37"/>
  <c r="AH38"/>
  <c r="AL38"/>
  <c r="AK38"/>
  <c r="AH39"/>
  <c r="AL39"/>
  <c r="AK39"/>
  <c r="E3"/>
  <c r="F3"/>
  <c r="G3"/>
  <c r="H3"/>
  <c r="I3"/>
  <c r="J3"/>
  <c r="K3"/>
  <c r="L3"/>
  <c r="M3"/>
  <c r="N3"/>
  <c r="P3"/>
  <c r="Q3"/>
  <c r="S3"/>
  <c r="T3"/>
  <c r="V3"/>
  <c r="W3"/>
  <c r="Y3"/>
  <c r="Z3"/>
  <c r="AB3"/>
  <c r="AC3"/>
  <c r="AE3"/>
  <c r="AF3"/>
  <c r="AH3"/>
  <c r="AK3"/>
  <c r="AL3"/>
  <c r="A5"/>
  <c r="B5"/>
  <c r="A6"/>
  <c r="B6"/>
  <c r="A17"/>
  <c r="B17"/>
  <c r="A18"/>
  <c r="B18"/>
  <c r="A29"/>
  <c r="B29"/>
  <c r="A30"/>
  <c r="A41"/>
  <c r="A42"/>
  <c r="B42"/>
  <c r="A53"/>
  <c r="B53"/>
  <c r="A54"/>
  <c r="A65"/>
  <c r="A66"/>
  <c r="A77"/>
  <c r="A78"/>
  <c r="A89"/>
  <c r="A90"/>
  <c r="B90"/>
  <c r="AP12"/>
  <c r="AP60"/>
  <c r="AO96"/>
  <c r="AP70"/>
  <c r="AO14"/>
  <c r="AO12"/>
  <c r="AO10"/>
  <c r="AO26"/>
  <c r="AO24"/>
  <c r="AO22"/>
  <c r="AO62"/>
  <c r="AO60"/>
  <c r="AO58"/>
  <c r="AO86"/>
  <c r="AO84"/>
  <c r="AO82"/>
  <c r="AO98"/>
  <c r="AO94"/>
  <c r="AO92"/>
  <c r="AO74"/>
  <c r="AO72"/>
  <c r="AO70"/>
  <c r="AO68"/>
  <c r="AO50"/>
  <c r="AO48"/>
  <c r="AO46"/>
  <c r="AO44"/>
  <c r="B2" i="29"/>
  <c r="T73" s="1"/>
  <c r="AR73" s="1"/>
  <c r="Q73"/>
  <c r="Q68"/>
  <c r="T68"/>
  <c r="AR68" s="1"/>
  <c r="Q67"/>
  <c r="T67"/>
  <c r="AR67"/>
  <c r="Q63"/>
  <c r="T63"/>
  <c r="AR63" s="1"/>
  <c r="Q50"/>
  <c r="Q49"/>
  <c r="T49"/>
  <c r="AR49" s="1"/>
  <c r="Q47"/>
  <c r="Q46"/>
  <c r="T46"/>
  <c r="AR46" s="1"/>
  <c r="A5"/>
  <c r="A6"/>
  <c r="P8"/>
  <c r="P7"/>
  <c r="Q99"/>
  <c r="T99"/>
  <c r="AR99"/>
  <c r="Q98"/>
  <c r="T98"/>
  <c r="AR98" s="1"/>
  <c r="Q97"/>
  <c r="Q96"/>
  <c r="T96"/>
  <c r="AR96" s="1"/>
  <c r="Q95"/>
  <c r="T95"/>
  <c r="AR95"/>
  <c r="Q94"/>
  <c r="T94"/>
  <c r="AR94" s="1"/>
  <c r="Q93"/>
  <c r="Q92"/>
  <c r="T92"/>
  <c r="AR92" s="1"/>
  <c r="Q91"/>
  <c r="T91"/>
  <c r="AR91"/>
  <c r="Q87"/>
  <c r="T87"/>
  <c r="AR87" s="1"/>
  <c r="Q86"/>
  <c r="Q85"/>
  <c r="T85"/>
  <c r="AR85" s="1"/>
  <c r="Q84"/>
  <c r="T84"/>
  <c r="AR84"/>
  <c r="Q83"/>
  <c r="T83"/>
  <c r="AR83" s="1"/>
  <c r="Q82"/>
  <c r="Q81"/>
  <c r="T81"/>
  <c r="AR81" s="1"/>
  <c r="Q80"/>
  <c r="T80"/>
  <c r="AR80"/>
  <c r="Q79"/>
  <c r="T79"/>
  <c r="AR79" s="1"/>
  <c r="Q75"/>
  <c r="Q74"/>
  <c r="T74"/>
  <c r="AR74" s="1"/>
  <c r="Q72"/>
  <c r="Q71"/>
  <c r="T71"/>
  <c r="AR71" s="1"/>
  <c r="Q70"/>
  <c r="Q69"/>
  <c r="T69"/>
  <c r="AR69" s="1"/>
  <c r="Q62"/>
  <c r="T62"/>
  <c r="AR62"/>
  <c r="Q61"/>
  <c r="T61"/>
  <c r="AR61" s="1"/>
  <c r="Q60"/>
  <c r="Q59"/>
  <c r="T59"/>
  <c r="AR59" s="1"/>
  <c r="Q58"/>
  <c r="T58"/>
  <c r="AR58"/>
  <c r="Q57"/>
  <c r="T57"/>
  <c r="AR57" s="1"/>
  <c r="Q56"/>
  <c r="Q55"/>
  <c r="T55"/>
  <c r="AR55" s="1"/>
  <c r="Q51"/>
  <c r="T51"/>
  <c r="AR51"/>
  <c r="Q48"/>
  <c r="T48"/>
  <c r="AR48" s="1"/>
  <c r="Q45"/>
  <c r="Q44"/>
  <c r="Q43"/>
  <c r="T43"/>
  <c r="Q39"/>
  <c r="Q38"/>
  <c r="T38"/>
  <c r="Q37"/>
  <c r="Q36"/>
  <c r="T36"/>
  <c r="Q35"/>
  <c r="Q34"/>
  <c r="Q33"/>
  <c r="Q32"/>
  <c r="T32"/>
  <c r="Q31"/>
  <c r="Q27"/>
  <c r="T27"/>
  <c r="Q26"/>
  <c r="Q25"/>
  <c r="T25"/>
  <c r="AR25" s="1"/>
  <c r="Q24"/>
  <c r="Q23"/>
  <c r="T23"/>
  <c r="AR23" s="1"/>
  <c r="Q22"/>
  <c r="Q21"/>
  <c r="T21"/>
  <c r="Q20"/>
  <c r="Q19"/>
  <c r="T19"/>
  <c r="Q15"/>
  <c r="T15"/>
  <c r="Q14"/>
  <c r="T14"/>
  <c r="Q13"/>
  <c r="T13"/>
  <c r="Q12"/>
  <c r="T12"/>
  <c r="Q11"/>
  <c r="T11"/>
  <c r="Q10"/>
  <c r="T10"/>
  <c r="Q9"/>
  <c r="T9"/>
  <c r="Q8"/>
  <c r="T8"/>
  <c r="Q7"/>
  <c r="T7"/>
  <c r="AR3"/>
  <c r="AQ99"/>
  <c r="AQ98"/>
  <c r="AQ97"/>
  <c r="AQ96"/>
  <c r="AQ95"/>
  <c r="AQ94"/>
  <c r="AQ93"/>
  <c r="AQ92"/>
  <c r="AQ91"/>
  <c r="AQ87"/>
  <c r="AQ86"/>
  <c r="AQ85"/>
  <c r="AQ84"/>
  <c r="AQ83"/>
  <c r="AQ82"/>
  <c r="AQ81"/>
  <c r="AQ80"/>
  <c r="AQ79"/>
  <c r="AQ75"/>
  <c r="AQ74"/>
  <c r="AQ73"/>
  <c r="AQ71"/>
  <c r="AQ69"/>
  <c r="AQ68"/>
  <c r="AQ67"/>
  <c r="AQ63"/>
  <c r="AQ62"/>
  <c r="AQ61"/>
  <c r="AQ60"/>
  <c r="AQ59"/>
  <c r="AQ58"/>
  <c r="AQ57"/>
  <c r="AQ56"/>
  <c r="AQ55"/>
  <c r="AQ51"/>
  <c r="AQ49"/>
  <c r="AQ48"/>
  <c r="AQ47"/>
  <c r="AQ46"/>
  <c r="AQ45"/>
  <c r="AQ43"/>
  <c r="AQ36"/>
  <c r="AQ34"/>
  <c r="AQ32"/>
  <c r="AQ25"/>
  <c r="AQ23"/>
  <c r="AQ22"/>
  <c r="AQ21"/>
  <c r="AQ20"/>
  <c r="AQ19"/>
  <c r="AQ15"/>
  <c r="AQ14"/>
  <c r="AQ13"/>
  <c r="AQ12"/>
  <c r="AQ11"/>
  <c r="AQ10"/>
  <c r="AQ9"/>
  <c r="AQ8"/>
  <c r="AQ7"/>
  <c r="AQ3"/>
  <c r="P99"/>
  <c r="S99"/>
  <c r="P98"/>
  <c r="S98"/>
  <c r="AP98"/>
  <c r="P97"/>
  <c r="P96"/>
  <c r="P95"/>
  <c r="S95"/>
  <c r="P94"/>
  <c r="S94"/>
  <c r="AP94"/>
  <c r="P93"/>
  <c r="P92"/>
  <c r="P91"/>
  <c r="S91"/>
  <c r="P87"/>
  <c r="S87"/>
  <c r="AP87" s="1"/>
  <c r="P86"/>
  <c r="P85"/>
  <c r="P84"/>
  <c r="S84"/>
  <c r="P83"/>
  <c r="S83"/>
  <c r="AP83"/>
  <c r="P82"/>
  <c r="P81"/>
  <c r="P80"/>
  <c r="S80"/>
  <c r="AP80" s="1"/>
  <c r="P79"/>
  <c r="S79"/>
  <c r="AP79"/>
  <c r="P75"/>
  <c r="P74"/>
  <c r="P73"/>
  <c r="S73"/>
  <c r="P72"/>
  <c r="S72"/>
  <c r="AP72"/>
  <c r="P71"/>
  <c r="P70"/>
  <c r="P69"/>
  <c r="S69"/>
  <c r="P68"/>
  <c r="S68"/>
  <c r="AP68" s="1"/>
  <c r="P67"/>
  <c r="P63"/>
  <c r="P62"/>
  <c r="S62"/>
  <c r="P61"/>
  <c r="S61"/>
  <c r="AP61"/>
  <c r="P60"/>
  <c r="P59"/>
  <c r="P58"/>
  <c r="S58"/>
  <c r="P57"/>
  <c r="S57"/>
  <c r="AP57"/>
  <c r="P56"/>
  <c r="P55"/>
  <c r="P51"/>
  <c r="S51"/>
  <c r="P50"/>
  <c r="S50"/>
  <c r="AP50"/>
  <c r="P49"/>
  <c r="P48"/>
  <c r="P47"/>
  <c r="S47"/>
  <c r="P46"/>
  <c r="S46"/>
  <c r="AP46" s="1"/>
  <c r="P45"/>
  <c r="P44"/>
  <c r="P43"/>
  <c r="S43"/>
  <c r="P39"/>
  <c r="S39"/>
  <c r="AP39"/>
  <c r="P38"/>
  <c r="P37"/>
  <c r="P36"/>
  <c r="S36"/>
  <c r="P35"/>
  <c r="S35"/>
  <c r="AP35"/>
  <c r="P34"/>
  <c r="P33"/>
  <c r="P32"/>
  <c r="S32"/>
  <c r="P31"/>
  <c r="S31"/>
  <c r="P27"/>
  <c r="S27"/>
  <c r="AP27"/>
  <c r="P26"/>
  <c r="S26"/>
  <c r="AP26"/>
  <c r="P25"/>
  <c r="P24"/>
  <c r="P23"/>
  <c r="P22"/>
  <c r="P21"/>
  <c r="S21"/>
  <c r="P20"/>
  <c r="S20"/>
  <c r="P19"/>
  <c r="S19"/>
  <c r="AP19"/>
  <c r="P15"/>
  <c r="S15"/>
  <c r="AP15" s="1"/>
  <c r="P14"/>
  <c r="P13"/>
  <c r="P12"/>
  <c r="P11"/>
  <c r="P10"/>
  <c r="S10"/>
  <c r="P9"/>
  <c r="S9"/>
  <c r="AP3"/>
  <c r="AG99"/>
  <c r="AG98"/>
  <c r="AG97"/>
  <c r="AG96"/>
  <c r="AG95"/>
  <c r="AG94"/>
  <c r="AG93"/>
  <c r="AG92"/>
  <c r="AG91"/>
  <c r="AG87"/>
  <c r="AG86"/>
  <c r="AG85"/>
  <c r="AG84"/>
  <c r="AG83"/>
  <c r="AG82"/>
  <c r="AG81"/>
  <c r="AG80"/>
  <c r="AG79"/>
  <c r="AG75"/>
  <c r="AG74"/>
  <c r="AG73"/>
  <c r="AG72"/>
  <c r="AG71"/>
  <c r="AG70"/>
  <c r="AG69"/>
  <c r="AG68"/>
  <c r="AG67"/>
  <c r="AG63"/>
  <c r="AG62"/>
  <c r="AG61"/>
  <c r="AG60"/>
  <c r="AG59"/>
  <c r="AG58"/>
  <c r="AG57"/>
  <c r="AG56"/>
  <c r="AG55"/>
  <c r="AG51"/>
  <c r="AG50"/>
  <c r="AG49"/>
  <c r="AG48"/>
  <c r="AG47"/>
  <c r="AG46"/>
  <c r="AG45"/>
  <c r="AG44"/>
  <c r="AG43"/>
  <c r="AG39"/>
  <c r="AG38"/>
  <c r="AG37"/>
  <c r="AG36"/>
  <c r="AG35"/>
  <c r="AG34"/>
  <c r="AG33"/>
  <c r="AG32"/>
  <c r="AG31"/>
  <c r="AG27"/>
  <c r="AG26"/>
  <c r="AG25"/>
  <c r="AG24"/>
  <c r="AG23"/>
  <c r="AG22"/>
  <c r="AG21"/>
  <c r="AG20"/>
  <c r="AG19"/>
  <c r="AG15"/>
  <c r="AG14"/>
  <c r="AG13"/>
  <c r="AG12"/>
  <c r="AG11"/>
  <c r="AG10"/>
  <c r="AG9"/>
  <c r="AG8"/>
  <c r="AG7"/>
  <c r="AG3"/>
  <c r="AI92"/>
  <c r="AI93"/>
  <c r="AI94"/>
  <c r="AI95"/>
  <c r="AI96"/>
  <c r="AI97"/>
  <c r="AI98"/>
  <c r="AI99"/>
  <c r="AI91"/>
  <c r="AI80"/>
  <c r="AI81"/>
  <c r="AI82"/>
  <c r="AI83"/>
  <c r="AI84"/>
  <c r="AI85"/>
  <c r="AI86"/>
  <c r="AI87"/>
  <c r="AI79"/>
  <c r="AI68"/>
  <c r="AI69"/>
  <c r="AI70"/>
  <c r="AI71"/>
  <c r="AI72"/>
  <c r="AI73"/>
  <c r="AI74"/>
  <c r="AI75"/>
  <c r="AI67"/>
  <c r="AI56"/>
  <c r="AI57"/>
  <c r="AI58"/>
  <c r="AI59"/>
  <c r="AI60"/>
  <c r="AI61"/>
  <c r="AI62"/>
  <c r="AI63"/>
  <c r="AI55"/>
  <c r="AI44"/>
  <c r="AI45"/>
  <c r="AI46"/>
  <c r="AI47"/>
  <c r="AI48"/>
  <c r="AI49"/>
  <c r="AI50"/>
  <c r="AI51"/>
  <c r="AI43"/>
  <c r="AI32"/>
  <c r="AI33"/>
  <c r="AI34"/>
  <c r="AI35"/>
  <c r="AI36"/>
  <c r="AI37"/>
  <c r="AI38"/>
  <c r="AI39"/>
  <c r="AI31"/>
  <c r="AI20"/>
  <c r="AI21"/>
  <c r="AI22"/>
  <c r="AI23"/>
  <c r="AI24"/>
  <c r="AI25"/>
  <c r="AI26"/>
  <c r="AI27"/>
  <c r="AI19"/>
  <c r="AI8"/>
  <c r="AI9"/>
  <c r="AI10"/>
  <c r="AI11"/>
  <c r="AI12"/>
  <c r="AI13"/>
  <c r="AI14"/>
  <c r="AI15"/>
  <c r="AI7"/>
  <c r="AI3"/>
  <c r="B54"/>
  <c r="B89"/>
  <c r="B66"/>
  <c r="B65"/>
  <c r="B78"/>
  <c r="B77"/>
  <c r="B41"/>
  <c r="B30"/>
  <c r="AH7"/>
  <c r="AL7"/>
  <c r="AK7"/>
  <c r="AH8"/>
  <c r="AL8"/>
  <c r="AK8"/>
  <c r="AH9"/>
  <c r="AO9"/>
  <c r="AL9"/>
  <c r="AK9"/>
  <c r="AH10"/>
  <c r="AO10"/>
  <c r="AL10"/>
  <c r="AK10"/>
  <c r="AH11"/>
  <c r="AL11"/>
  <c r="AK11"/>
  <c r="AH12"/>
  <c r="AL12"/>
  <c r="AK12"/>
  <c r="AH13"/>
  <c r="AL13"/>
  <c r="AK13"/>
  <c r="AH14"/>
  <c r="AL14"/>
  <c r="AK14"/>
  <c r="AH15"/>
  <c r="AO15"/>
  <c r="AL15"/>
  <c r="AK15"/>
  <c r="AH19"/>
  <c r="AO19"/>
  <c r="A17"/>
  <c r="A18"/>
  <c r="AL19"/>
  <c r="AK19"/>
  <c r="AH20"/>
  <c r="AO20"/>
  <c r="AL20"/>
  <c r="AK20"/>
  <c r="AH21"/>
  <c r="AO21"/>
  <c r="AL21"/>
  <c r="AK21"/>
  <c r="AH22"/>
  <c r="AL22"/>
  <c r="AK22"/>
  <c r="AH23"/>
  <c r="AL23"/>
  <c r="AK23"/>
  <c r="AH24"/>
  <c r="AL24"/>
  <c r="AK24"/>
  <c r="AH25"/>
  <c r="AL25"/>
  <c r="AK25"/>
  <c r="AH26"/>
  <c r="AO26"/>
  <c r="AL26"/>
  <c r="AK26"/>
  <c r="AH27"/>
  <c r="AO27"/>
  <c r="AL27"/>
  <c r="AK27"/>
  <c r="AH31"/>
  <c r="AO31"/>
  <c r="A29"/>
  <c r="A30"/>
  <c r="AL31"/>
  <c r="AK31"/>
  <c r="AH32"/>
  <c r="AO32"/>
  <c r="AL32"/>
  <c r="AK32"/>
  <c r="AH33"/>
  <c r="AL33"/>
  <c r="AK33"/>
  <c r="AH34"/>
  <c r="AL34"/>
  <c r="AK34"/>
  <c r="AH35"/>
  <c r="AO35"/>
  <c r="AL35"/>
  <c r="AK35"/>
  <c r="AH36"/>
  <c r="AO36"/>
  <c r="AL36"/>
  <c r="AK36"/>
  <c r="AH37"/>
  <c r="AL37"/>
  <c r="AK37"/>
  <c r="AH38"/>
  <c r="AL38"/>
  <c r="AK38"/>
  <c r="AH39"/>
  <c r="AO39"/>
  <c r="AL39"/>
  <c r="AK39"/>
  <c r="AH43"/>
  <c r="AO43"/>
  <c r="A41"/>
  <c r="A42"/>
  <c r="AL43"/>
  <c r="AK43"/>
  <c r="AH44"/>
  <c r="AL44"/>
  <c r="AK44"/>
  <c r="AH45"/>
  <c r="AL45"/>
  <c r="AK45"/>
  <c r="AH46"/>
  <c r="AO46"/>
  <c r="AL46"/>
  <c r="AK46"/>
  <c r="AH47"/>
  <c r="AO47"/>
  <c r="AL47"/>
  <c r="AK47"/>
  <c r="AH48"/>
  <c r="AL48"/>
  <c r="AK48"/>
  <c r="AH49"/>
  <c r="AL49"/>
  <c r="AK49"/>
  <c r="AH50"/>
  <c r="AO50"/>
  <c r="AL50"/>
  <c r="AK50"/>
  <c r="AH51"/>
  <c r="AO51"/>
  <c r="AL51"/>
  <c r="AK51"/>
  <c r="AH55"/>
  <c r="A53"/>
  <c r="A54"/>
  <c r="AL55"/>
  <c r="AK55"/>
  <c r="AH56"/>
  <c r="AL56"/>
  <c r="AK56"/>
  <c r="AH57"/>
  <c r="AO57"/>
  <c r="AL57"/>
  <c r="AK57"/>
  <c r="AH58"/>
  <c r="AO58"/>
  <c r="AL58"/>
  <c r="AK58"/>
  <c r="AH59"/>
  <c r="AL59"/>
  <c r="AK59"/>
  <c r="AH60"/>
  <c r="AL60"/>
  <c r="AK60"/>
  <c r="AH61"/>
  <c r="AO61"/>
  <c r="AL61"/>
  <c r="AK61"/>
  <c r="AH62"/>
  <c r="AO62"/>
  <c r="AL62"/>
  <c r="AK62"/>
  <c r="AH63"/>
  <c r="AL63"/>
  <c r="AK63"/>
  <c r="AH67"/>
  <c r="A65"/>
  <c r="A66"/>
  <c r="AL67"/>
  <c r="AK67"/>
  <c r="AH68"/>
  <c r="AO68"/>
  <c r="AL68"/>
  <c r="AK68"/>
  <c r="AH69"/>
  <c r="AO69"/>
  <c r="AL69"/>
  <c r="AK69"/>
  <c r="AH70"/>
  <c r="AL70"/>
  <c r="AK70"/>
  <c r="AH71"/>
  <c r="AL71"/>
  <c r="AK71"/>
  <c r="AH72"/>
  <c r="AO72"/>
  <c r="AL72"/>
  <c r="AK72"/>
  <c r="AH73"/>
  <c r="AO73"/>
  <c r="AL73"/>
  <c r="AK73"/>
  <c r="AH74"/>
  <c r="AL74"/>
  <c r="AK74"/>
  <c r="AH75"/>
  <c r="AL75"/>
  <c r="AK75"/>
  <c r="AH79"/>
  <c r="AO79"/>
  <c r="A77"/>
  <c r="A78"/>
  <c r="AL79"/>
  <c r="AK79"/>
  <c r="AH80"/>
  <c r="AO80"/>
  <c r="AL80"/>
  <c r="AK80"/>
  <c r="AH81"/>
  <c r="AL81"/>
  <c r="AK81"/>
  <c r="AH82"/>
  <c r="AL82"/>
  <c r="AK82"/>
  <c r="AH83"/>
  <c r="AO83"/>
  <c r="AL83"/>
  <c r="AK83"/>
  <c r="AH84"/>
  <c r="AO84"/>
  <c r="AL84"/>
  <c r="AK84"/>
  <c r="AH85"/>
  <c r="AL85"/>
  <c r="AK85"/>
  <c r="AH86"/>
  <c r="AL86"/>
  <c r="AK86"/>
  <c r="AH87"/>
  <c r="AO87"/>
  <c r="AL87"/>
  <c r="AK87"/>
  <c r="AH91"/>
  <c r="AO91"/>
  <c r="A89"/>
  <c r="A90"/>
  <c r="AL91"/>
  <c r="AK91"/>
  <c r="AH92"/>
  <c r="AL92"/>
  <c r="AK92"/>
  <c r="AH93"/>
  <c r="AL93"/>
  <c r="AK93"/>
  <c r="AH94"/>
  <c r="AO94"/>
  <c r="AL94"/>
  <c r="AK94"/>
  <c r="AH95"/>
  <c r="AO95"/>
  <c r="AL95"/>
  <c r="AK95"/>
  <c r="AH96"/>
  <c r="AL96"/>
  <c r="AK96"/>
  <c r="AH97"/>
  <c r="AL97"/>
  <c r="AK97"/>
  <c r="AH98"/>
  <c r="AO98"/>
  <c r="AL98"/>
  <c r="AK98"/>
  <c r="AH99"/>
  <c r="AO99"/>
  <c r="AL99"/>
  <c r="AK99"/>
  <c r="AJ3"/>
  <c r="AA90"/>
  <c r="AA89"/>
  <c r="AA78"/>
  <c r="AA77"/>
  <c r="AA66"/>
  <c r="AA65"/>
  <c r="AA54"/>
  <c r="AA53"/>
  <c r="AA42"/>
  <c r="AA41"/>
  <c r="AA30"/>
  <c r="AA29"/>
  <c r="AA18"/>
  <c r="AA17"/>
  <c r="AA6"/>
  <c r="AA5"/>
  <c r="B90"/>
  <c r="B53"/>
  <c r="B42"/>
  <c r="B29"/>
  <c r="B18"/>
  <c r="B17"/>
  <c r="B6"/>
  <c r="B5"/>
  <c r="AO3"/>
  <c r="AN3"/>
  <c r="AM3"/>
  <c r="AL3"/>
  <c r="AK3"/>
  <c r="AH3"/>
  <c r="AF3"/>
  <c r="AE3"/>
  <c r="AC3"/>
  <c r="AB3"/>
  <c r="Z3"/>
  <c r="Y3"/>
  <c r="W3"/>
  <c r="V3"/>
  <c r="T3"/>
  <c r="S3"/>
  <c r="Q3"/>
  <c r="P3"/>
  <c r="N3"/>
  <c r="M3"/>
  <c r="L3"/>
  <c r="K3"/>
  <c r="J3"/>
  <c r="I3"/>
  <c r="H3"/>
  <c r="G3"/>
  <c r="F3"/>
  <c r="E3"/>
  <c r="AA93" i="19"/>
  <c r="B2"/>
  <c r="AB93"/>
  <c r="AB42" i="18"/>
  <c r="B2"/>
  <c r="AB43"/>
  <c r="S93" i="19"/>
  <c r="T42" i="18"/>
  <c r="T43"/>
  <c r="AN93" i="19"/>
  <c r="AA96"/>
  <c r="AB96"/>
  <c r="S96"/>
  <c r="AI96"/>
  <c r="AA97"/>
  <c r="AB97"/>
  <c r="S97"/>
  <c r="AI97"/>
  <c r="AA91"/>
  <c r="AB91"/>
  <c r="S91"/>
  <c r="AA92"/>
  <c r="AB92"/>
  <c r="AM92"/>
  <c r="S92"/>
  <c r="AA94"/>
  <c r="AN94"/>
  <c r="S94"/>
  <c r="AA95"/>
  <c r="AI95"/>
  <c r="AM95"/>
  <c r="S95"/>
  <c r="T95"/>
  <c r="AU95"/>
  <c r="AA98"/>
  <c r="AB98"/>
  <c r="AI98"/>
  <c r="AJ98"/>
  <c r="AO98"/>
  <c r="AP98"/>
  <c r="AQ98"/>
  <c r="AM98"/>
  <c r="AL98"/>
  <c r="AK98"/>
  <c r="S98"/>
  <c r="T98"/>
  <c r="AU98"/>
  <c r="AT98"/>
  <c r="AA99"/>
  <c r="AB99"/>
  <c r="AI99"/>
  <c r="AJ99"/>
  <c r="AN99"/>
  <c r="AO99"/>
  <c r="AP99"/>
  <c r="AQ99"/>
  <c r="AM99"/>
  <c r="AL99"/>
  <c r="AK99"/>
  <c r="S99"/>
  <c r="T99"/>
  <c r="AU99"/>
  <c r="AA67"/>
  <c r="AB67"/>
  <c r="AB32" i="18"/>
  <c r="AB33"/>
  <c r="AI67" i="19"/>
  <c r="AJ67"/>
  <c r="AN67"/>
  <c r="AO67"/>
  <c r="AP67"/>
  <c r="AQ67"/>
  <c r="AM67"/>
  <c r="AL67"/>
  <c r="AK67"/>
  <c r="S67"/>
  <c r="T67"/>
  <c r="AU67"/>
  <c r="T32" i="18"/>
  <c r="U32"/>
  <c r="U65" i="19" s="1"/>
  <c r="T33" i="18"/>
  <c r="U33"/>
  <c r="AK32" s="1"/>
  <c r="U66" i="19"/>
  <c r="AT67"/>
  <c r="AA68"/>
  <c r="AB68"/>
  <c r="AI68"/>
  <c r="AJ68"/>
  <c r="AN68"/>
  <c r="AO68"/>
  <c r="AP68"/>
  <c r="AQ68"/>
  <c r="AM68"/>
  <c r="AL68"/>
  <c r="AK68"/>
  <c r="S68"/>
  <c r="T68"/>
  <c r="AU68"/>
  <c r="AA69"/>
  <c r="AB69"/>
  <c r="AI69"/>
  <c r="AJ69"/>
  <c r="AN69"/>
  <c r="AO69"/>
  <c r="AP69"/>
  <c r="AQ69"/>
  <c r="AM69"/>
  <c r="AL69"/>
  <c r="AK69"/>
  <c r="S69"/>
  <c r="T69"/>
  <c r="AU69" s="1"/>
  <c r="AT69"/>
  <c r="AA70"/>
  <c r="AB70"/>
  <c r="AI70"/>
  <c r="AJ70"/>
  <c r="AN70"/>
  <c r="AO70"/>
  <c r="AP70"/>
  <c r="AQ70"/>
  <c r="AM70"/>
  <c r="AL70"/>
  <c r="AK70"/>
  <c r="S70"/>
  <c r="T70"/>
  <c r="AU70"/>
  <c r="AA71"/>
  <c r="AB71"/>
  <c r="AI71"/>
  <c r="AJ71"/>
  <c r="AN71"/>
  <c r="AO71"/>
  <c r="AP71"/>
  <c r="AQ71"/>
  <c r="AM71"/>
  <c r="AL71"/>
  <c r="AK71"/>
  <c r="S71"/>
  <c r="T71"/>
  <c r="AU71"/>
  <c r="AT71"/>
  <c r="AA72"/>
  <c r="AB72"/>
  <c r="AI72"/>
  <c r="AJ72"/>
  <c r="AN72"/>
  <c r="AO72"/>
  <c r="AP72"/>
  <c r="AQ72"/>
  <c r="AM72"/>
  <c r="AL72"/>
  <c r="AK72"/>
  <c r="S72"/>
  <c r="T72"/>
  <c r="AU72" s="1"/>
  <c r="AA73"/>
  <c r="AB73"/>
  <c r="AI73"/>
  <c r="AJ73"/>
  <c r="AN73"/>
  <c r="AO73"/>
  <c r="AP73"/>
  <c r="AQ73"/>
  <c r="AM73"/>
  <c r="AL73"/>
  <c r="AK73"/>
  <c r="S73"/>
  <c r="T73"/>
  <c r="AU73"/>
  <c r="AT73"/>
  <c r="AA74"/>
  <c r="AB74"/>
  <c r="AI74"/>
  <c r="AJ74"/>
  <c r="AN74"/>
  <c r="AO74"/>
  <c r="AP74"/>
  <c r="AQ74"/>
  <c r="AM74"/>
  <c r="AL74"/>
  <c r="AK74"/>
  <c r="S74"/>
  <c r="T74"/>
  <c r="AU74"/>
  <c r="AA75"/>
  <c r="AB75"/>
  <c r="AI75"/>
  <c r="AJ75"/>
  <c r="AN75"/>
  <c r="AO75"/>
  <c r="AP75"/>
  <c r="AQ75"/>
  <c r="AM75"/>
  <c r="AL75"/>
  <c r="AK75"/>
  <c r="S75"/>
  <c r="T75"/>
  <c r="AU75"/>
  <c r="AT75"/>
  <c r="AA55"/>
  <c r="AB55"/>
  <c r="AB27" i="18"/>
  <c r="AB28"/>
  <c r="AC28"/>
  <c r="AI55" i="19"/>
  <c r="AJ55"/>
  <c r="AN55"/>
  <c r="AO55"/>
  <c r="AP55"/>
  <c r="AQ55"/>
  <c r="AM55"/>
  <c r="AL55"/>
  <c r="AK55"/>
  <c r="S55"/>
  <c r="T55"/>
  <c r="AU55" s="1"/>
  <c r="T27" i="18"/>
  <c r="U27"/>
  <c r="U53" i="19"/>
  <c r="T28" i="18"/>
  <c r="AT55" i="19"/>
  <c r="AA56"/>
  <c r="AB56"/>
  <c r="AI56"/>
  <c r="AJ56"/>
  <c r="AN56"/>
  <c r="AO56"/>
  <c r="AP56"/>
  <c r="AQ56"/>
  <c r="AM56"/>
  <c r="AL56"/>
  <c r="AK56"/>
  <c r="S56"/>
  <c r="AT56"/>
  <c r="T56"/>
  <c r="AA57"/>
  <c r="AB57"/>
  <c r="AI57"/>
  <c r="AJ57"/>
  <c r="AN57"/>
  <c r="AO57"/>
  <c r="AP57"/>
  <c r="AQ57"/>
  <c r="AM57"/>
  <c r="AL57"/>
  <c r="AK57"/>
  <c r="S57"/>
  <c r="AT57"/>
  <c r="T57"/>
  <c r="AU57" s="1"/>
  <c r="AA58"/>
  <c r="AB58"/>
  <c r="AI58"/>
  <c r="AJ58"/>
  <c r="AN58"/>
  <c r="AO58"/>
  <c r="AP58"/>
  <c r="AQ58"/>
  <c r="AM58"/>
  <c r="AL58"/>
  <c r="AK58"/>
  <c r="S58"/>
  <c r="T58"/>
  <c r="AA59"/>
  <c r="AB59"/>
  <c r="AI59"/>
  <c r="AJ59"/>
  <c r="AN59"/>
  <c r="AO59"/>
  <c r="AP59"/>
  <c r="AQ59"/>
  <c r="AM59"/>
  <c r="AL59"/>
  <c r="AK59"/>
  <c r="S59"/>
  <c r="T59"/>
  <c r="AU59"/>
  <c r="AT59"/>
  <c r="AA60"/>
  <c r="AB60"/>
  <c r="AI60"/>
  <c r="AJ60"/>
  <c r="AN60"/>
  <c r="AO60"/>
  <c r="AP60"/>
  <c r="AQ60"/>
  <c r="AM60"/>
  <c r="AL60"/>
  <c r="AK60"/>
  <c r="S60"/>
  <c r="AT60"/>
  <c r="T60"/>
  <c r="AA61"/>
  <c r="AB61"/>
  <c r="AI61"/>
  <c r="AJ61"/>
  <c r="AN61"/>
  <c r="AO61"/>
  <c r="AP61"/>
  <c r="AQ61"/>
  <c r="AM61"/>
  <c r="AL61"/>
  <c r="AK61"/>
  <c r="S61"/>
  <c r="T61"/>
  <c r="AT61"/>
  <c r="AA62"/>
  <c r="AB62"/>
  <c r="AI62"/>
  <c r="AJ62"/>
  <c r="AN62"/>
  <c r="AO62"/>
  <c r="AP62"/>
  <c r="AQ62"/>
  <c r="AM62"/>
  <c r="AL62"/>
  <c r="AK62"/>
  <c r="S62"/>
  <c r="T62"/>
  <c r="AT62"/>
  <c r="AA63"/>
  <c r="AB63"/>
  <c r="AI63"/>
  <c r="AJ63"/>
  <c r="AN63"/>
  <c r="AO63"/>
  <c r="AP63"/>
  <c r="AQ63"/>
  <c r="AM63"/>
  <c r="AL63"/>
  <c r="AK63"/>
  <c r="S63"/>
  <c r="T63"/>
  <c r="AU63"/>
  <c r="AA43"/>
  <c r="AB43"/>
  <c r="AB22" i="18"/>
  <c r="AB23"/>
  <c r="AI43" i="19"/>
  <c r="AJ43"/>
  <c r="AN43"/>
  <c r="AO43"/>
  <c r="AP43"/>
  <c r="AQ43"/>
  <c r="AM43"/>
  <c r="AL43"/>
  <c r="AK43"/>
  <c r="S43"/>
  <c r="T43"/>
  <c r="T22" i="18"/>
  <c r="U22"/>
  <c r="U41" i="19"/>
  <c r="T23" i="18"/>
  <c r="AT43" i="19"/>
  <c r="AA44"/>
  <c r="AB44"/>
  <c r="AI44"/>
  <c r="AJ44"/>
  <c r="AN44"/>
  <c r="AO44"/>
  <c r="AP44"/>
  <c r="AQ44"/>
  <c r="AM44"/>
  <c r="AL44"/>
  <c r="AK44"/>
  <c r="S44"/>
  <c r="AT44"/>
  <c r="T44"/>
  <c r="AA45"/>
  <c r="AB45"/>
  <c r="AI45"/>
  <c r="AJ45"/>
  <c r="AN45"/>
  <c r="AO45"/>
  <c r="AP45"/>
  <c r="AQ45"/>
  <c r="AM45"/>
  <c r="AL45"/>
  <c r="AK45"/>
  <c r="S45"/>
  <c r="T45"/>
  <c r="AT45"/>
  <c r="AA46"/>
  <c r="AB46"/>
  <c r="AI46"/>
  <c r="AJ46"/>
  <c r="AN46"/>
  <c r="AO46"/>
  <c r="AP46"/>
  <c r="AQ46"/>
  <c r="AM46"/>
  <c r="AL46"/>
  <c r="AK46"/>
  <c r="S46"/>
  <c r="AT46"/>
  <c r="T46"/>
  <c r="AA47"/>
  <c r="AB47"/>
  <c r="AI47"/>
  <c r="AJ47"/>
  <c r="AN47"/>
  <c r="AO47"/>
  <c r="AP47"/>
  <c r="AQ47"/>
  <c r="AM47"/>
  <c r="AL47"/>
  <c r="AK47"/>
  <c r="S47"/>
  <c r="T47"/>
  <c r="AT47"/>
  <c r="AA48"/>
  <c r="AB48"/>
  <c r="AI48"/>
  <c r="AJ48"/>
  <c r="AN48"/>
  <c r="AO48"/>
  <c r="AP48"/>
  <c r="AQ48"/>
  <c r="AM48"/>
  <c r="AL48"/>
  <c r="AK48"/>
  <c r="S48"/>
  <c r="AT48"/>
  <c r="T48"/>
  <c r="AA49"/>
  <c r="AB49"/>
  <c r="AI49"/>
  <c r="AJ49"/>
  <c r="AN49"/>
  <c r="AO49"/>
  <c r="AP49"/>
  <c r="AQ49"/>
  <c r="AM49"/>
  <c r="AL49"/>
  <c r="AK49"/>
  <c r="S49"/>
  <c r="T49"/>
  <c r="AT49"/>
  <c r="AA50"/>
  <c r="AB50"/>
  <c r="AI50"/>
  <c r="AJ50"/>
  <c r="AN50"/>
  <c r="AO50"/>
  <c r="AP50"/>
  <c r="AQ50"/>
  <c r="AM50"/>
  <c r="AL50"/>
  <c r="AK50"/>
  <c r="S50"/>
  <c r="AT50"/>
  <c r="T50"/>
  <c r="AA51"/>
  <c r="AB51"/>
  <c r="AI51"/>
  <c r="AJ51"/>
  <c r="AN51"/>
  <c r="AO51"/>
  <c r="AP51"/>
  <c r="AQ51"/>
  <c r="AM51"/>
  <c r="AL51"/>
  <c r="AK51"/>
  <c r="S51"/>
  <c r="T51"/>
  <c r="AT51"/>
  <c r="AA31"/>
  <c r="AB31"/>
  <c r="AB17" i="18"/>
  <c r="AC17"/>
  <c r="AC29" i="19" s="1"/>
  <c r="AB18" i="18"/>
  <c r="AC18"/>
  <c r="AC30" i="19"/>
  <c r="AI31"/>
  <c r="AJ31"/>
  <c r="AN31"/>
  <c r="AO31"/>
  <c r="AP31"/>
  <c r="AQ31"/>
  <c r="AM31"/>
  <c r="AL31"/>
  <c r="AK31"/>
  <c r="S31"/>
  <c r="T31"/>
  <c r="T17" i="18"/>
  <c r="T18"/>
  <c r="U18"/>
  <c r="AT31" i="19"/>
  <c r="AA32"/>
  <c r="AB32"/>
  <c r="AI32"/>
  <c r="AJ32"/>
  <c r="AN32"/>
  <c r="AO32"/>
  <c r="AP32"/>
  <c r="AQ32"/>
  <c r="AM32"/>
  <c r="AL32"/>
  <c r="AK32"/>
  <c r="S32"/>
  <c r="T32"/>
  <c r="AU32"/>
  <c r="AT32"/>
  <c r="AA33"/>
  <c r="AB33"/>
  <c r="AI33"/>
  <c r="AJ33"/>
  <c r="AN33"/>
  <c r="AO33"/>
  <c r="AP33"/>
  <c r="AQ33"/>
  <c r="AM33"/>
  <c r="AL33"/>
  <c r="AK33"/>
  <c r="S33"/>
  <c r="T33"/>
  <c r="AT33"/>
  <c r="AA34"/>
  <c r="AB34"/>
  <c r="AI34"/>
  <c r="AJ34"/>
  <c r="AN34"/>
  <c r="AO34"/>
  <c r="AP34"/>
  <c r="AQ34"/>
  <c r="AM34"/>
  <c r="AL34"/>
  <c r="AK34"/>
  <c r="S34"/>
  <c r="T34"/>
  <c r="AU34" s="1"/>
  <c r="AA35"/>
  <c r="AB35"/>
  <c r="AI35"/>
  <c r="AJ35"/>
  <c r="AN35"/>
  <c r="AO35"/>
  <c r="AP35"/>
  <c r="AQ35"/>
  <c r="AM35"/>
  <c r="AL35"/>
  <c r="AK35"/>
  <c r="S35"/>
  <c r="T35"/>
  <c r="AT35"/>
  <c r="AA36"/>
  <c r="AB36"/>
  <c r="AI36"/>
  <c r="AJ36"/>
  <c r="AN36"/>
  <c r="AO36"/>
  <c r="AP36"/>
  <c r="AQ36"/>
  <c r="AM36"/>
  <c r="AL36"/>
  <c r="AK36"/>
  <c r="S36"/>
  <c r="AT36"/>
  <c r="T36"/>
  <c r="AU36"/>
  <c r="AA37"/>
  <c r="AB37"/>
  <c r="AI37"/>
  <c r="AJ37"/>
  <c r="AN37"/>
  <c r="AO37"/>
  <c r="AP37"/>
  <c r="AQ37"/>
  <c r="AM37"/>
  <c r="AL37"/>
  <c r="AK37"/>
  <c r="S37"/>
  <c r="T37"/>
  <c r="AA38"/>
  <c r="AB38"/>
  <c r="AI38"/>
  <c r="AJ38"/>
  <c r="AN38"/>
  <c r="AO38"/>
  <c r="AP38"/>
  <c r="AQ38"/>
  <c r="AM38"/>
  <c r="AL38"/>
  <c r="AK38"/>
  <c r="S38"/>
  <c r="T38"/>
  <c r="AU38" s="1"/>
  <c r="AT38"/>
  <c r="AA39"/>
  <c r="AB39"/>
  <c r="AI39"/>
  <c r="AJ39"/>
  <c r="AN39"/>
  <c r="AO39"/>
  <c r="AP39"/>
  <c r="AQ39"/>
  <c r="AM39"/>
  <c r="AL39"/>
  <c r="AK39"/>
  <c r="S39"/>
  <c r="AT39"/>
  <c r="T39"/>
  <c r="AA19"/>
  <c r="AB19"/>
  <c r="AB12" i="18"/>
  <c r="AC12"/>
  <c r="AC17" i="19" s="1"/>
  <c r="AB13" i="18"/>
  <c r="AC13"/>
  <c r="AC18" i="19"/>
  <c r="AI19"/>
  <c r="AJ19"/>
  <c r="AN19"/>
  <c r="AO19"/>
  <c r="AP19"/>
  <c r="AQ19"/>
  <c r="AM19"/>
  <c r="AL19"/>
  <c r="AK19"/>
  <c r="S19"/>
  <c r="T19"/>
  <c r="AU19" s="1"/>
  <c r="T12" i="18"/>
  <c r="T13"/>
  <c r="U13"/>
  <c r="U18" i="19" s="1"/>
  <c r="AT19"/>
  <c r="AA20"/>
  <c r="AB20"/>
  <c r="AI20"/>
  <c r="AJ20"/>
  <c r="AN20"/>
  <c r="AO20"/>
  <c r="AP20"/>
  <c r="AQ20"/>
  <c r="AM20"/>
  <c r="AL20"/>
  <c r="AK20"/>
  <c r="S20"/>
  <c r="AT20"/>
  <c r="T20"/>
  <c r="AU20" s="1"/>
  <c r="AA21"/>
  <c r="AB21"/>
  <c r="AI21"/>
  <c r="AJ21"/>
  <c r="AN21"/>
  <c r="AO21"/>
  <c r="AP21"/>
  <c r="AQ21"/>
  <c r="AM21"/>
  <c r="AL21"/>
  <c r="AK21"/>
  <c r="S21"/>
  <c r="T21"/>
  <c r="AT21"/>
  <c r="AA22"/>
  <c r="AB22"/>
  <c r="AI22"/>
  <c r="AJ22"/>
  <c r="AN22"/>
  <c r="AO22"/>
  <c r="AP22"/>
  <c r="AQ22"/>
  <c r="AM22"/>
  <c r="AL22"/>
  <c r="AK22"/>
  <c r="S22"/>
  <c r="AT22"/>
  <c r="T22"/>
  <c r="AA23"/>
  <c r="AB23"/>
  <c r="AI23"/>
  <c r="AJ23"/>
  <c r="AN23"/>
  <c r="AO23"/>
  <c r="AP23"/>
  <c r="AQ23"/>
  <c r="AM23"/>
  <c r="AL23"/>
  <c r="AK23"/>
  <c r="S23"/>
  <c r="T23"/>
  <c r="AT23"/>
  <c r="AA24"/>
  <c r="AB24"/>
  <c r="AI24"/>
  <c r="AJ24"/>
  <c r="AN24"/>
  <c r="AO24"/>
  <c r="AP24"/>
  <c r="AQ24"/>
  <c r="AM24"/>
  <c r="AL24"/>
  <c r="AK24"/>
  <c r="S24"/>
  <c r="AT24"/>
  <c r="T24"/>
  <c r="AA25"/>
  <c r="AB25"/>
  <c r="AI25"/>
  <c r="AJ25"/>
  <c r="AN25"/>
  <c r="AO25"/>
  <c r="AP25"/>
  <c r="AQ25"/>
  <c r="AM25"/>
  <c r="AL25"/>
  <c r="AK25"/>
  <c r="S25"/>
  <c r="T25"/>
  <c r="AT25"/>
  <c r="AA26"/>
  <c r="AB26"/>
  <c r="AI26"/>
  <c r="AJ26"/>
  <c r="AN26"/>
  <c r="AO26"/>
  <c r="AP26"/>
  <c r="AQ26"/>
  <c r="AM26"/>
  <c r="AL26"/>
  <c r="AK26"/>
  <c r="S26"/>
  <c r="AT26"/>
  <c r="T26"/>
  <c r="AU26" s="1"/>
  <c r="AA27"/>
  <c r="AB27"/>
  <c r="AI27"/>
  <c r="AJ27"/>
  <c r="AN27"/>
  <c r="AO27"/>
  <c r="AP27"/>
  <c r="AQ27"/>
  <c r="AM27"/>
  <c r="AL27"/>
  <c r="AK27"/>
  <c r="S27"/>
  <c r="T27"/>
  <c r="AT27"/>
  <c r="AA7"/>
  <c r="AB7"/>
  <c r="AB7" i="18"/>
  <c r="AB8"/>
  <c r="AI7" i="19"/>
  <c r="AJ7"/>
  <c r="AN7"/>
  <c r="AO7"/>
  <c r="AP7"/>
  <c r="AQ7"/>
  <c r="AM7"/>
  <c r="AL7"/>
  <c r="AK7"/>
  <c r="S7"/>
  <c r="T7"/>
  <c r="T7" i="18"/>
  <c r="U7"/>
  <c r="U5" i="19"/>
  <c r="T8" i="18"/>
  <c r="AT7" i="19"/>
  <c r="AU7"/>
  <c r="AA8"/>
  <c r="AB8"/>
  <c r="AI8"/>
  <c r="AJ8"/>
  <c r="AN8"/>
  <c r="AO8"/>
  <c r="AP8"/>
  <c r="AQ8"/>
  <c r="AM8"/>
  <c r="AL8"/>
  <c r="AK8"/>
  <c r="S8"/>
  <c r="T8"/>
  <c r="AA9"/>
  <c r="AB9"/>
  <c r="AI9"/>
  <c r="AJ9"/>
  <c r="AN9"/>
  <c r="AO9"/>
  <c r="AP9"/>
  <c r="AQ9"/>
  <c r="AM9"/>
  <c r="AL9"/>
  <c r="AK9"/>
  <c r="S9"/>
  <c r="T9"/>
  <c r="AU9" s="1"/>
  <c r="AT9"/>
  <c r="AA10"/>
  <c r="AB10"/>
  <c r="AI10"/>
  <c r="AJ10"/>
  <c r="AN10"/>
  <c r="AO10"/>
  <c r="AP10"/>
  <c r="AQ10"/>
  <c r="AM10"/>
  <c r="AL10"/>
  <c r="AK10"/>
  <c r="S10"/>
  <c r="AT10"/>
  <c r="T10"/>
  <c r="AU10" s="1"/>
  <c r="AA11"/>
  <c r="AB11"/>
  <c r="AI11"/>
  <c r="AJ11"/>
  <c r="AN11"/>
  <c r="AO11"/>
  <c r="AP11"/>
  <c r="AQ11"/>
  <c r="AM11"/>
  <c r="AL11"/>
  <c r="AK11"/>
  <c r="S11"/>
  <c r="T11"/>
  <c r="AU11" s="1"/>
  <c r="AT11"/>
  <c r="AA12"/>
  <c r="AB12"/>
  <c r="AI12"/>
  <c r="AJ12"/>
  <c r="AN12"/>
  <c r="AO12"/>
  <c r="AP12"/>
  <c r="AQ12"/>
  <c r="AM12"/>
  <c r="AL12"/>
  <c r="AK12"/>
  <c r="S12"/>
  <c r="T12"/>
  <c r="AT12"/>
  <c r="AA13"/>
  <c r="AB13"/>
  <c r="AI13"/>
  <c r="AJ13"/>
  <c r="AN13"/>
  <c r="AO13"/>
  <c r="AP13"/>
  <c r="AQ13"/>
  <c r="AM13"/>
  <c r="AL13"/>
  <c r="AK13"/>
  <c r="S13"/>
  <c r="T13"/>
  <c r="AU13"/>
  <c r="AA14"/>
  <c r="AB14"/>
  <c r="AI14"/>
  <c r="AJ14"/>
  <c r="AN14"/>
  <c r="AO14"/>
  <c r="AP14"/>
  <c r="AQ14"/>
  <c r="AM14"/>
  <c r="AL14"/>
  <c r="AK14"/>
  <c r="S14"/>
  <c r="T14"/>
  <c r="AT14"/>
  <c r="AA15"/>
  <c r="AB15"/>
  <c r="AI15"/>
  <c r="AJ15"/>
  <c r="AN15"/>
  <c r="AO15"/>
  <c r="AP15"/>
  <c r="AQ15"/>
  <c r="AM15"/>
  <c r="AL15"/>
  <c r="AK15"/>
  <c r="S15"/>
  <c r="AT15"/>
  <c r="T15"/>
  <c r="AU15"/>
  <c r="AA87"/>
  <c r="AB87"/>
  <c r="AB37" i="18"/>
  <c r="AC37"/>
  <c r="AC77" i="19"/>
  <c r="AB38" i="18"/>
  <c r="AI87" i="19"/>
  <c r="AJ87"/>
  <c r="AN87"/>
  <c r="AO87"/>
  <c r="AP87"/>
  <c r="AQ87"/>
  <c r="AM87"/>
  <c r="AL87"/>
  <c r="AK87"/>
  <c r="S87"/>
  <c r="T87"/>
  <c r="T37" i="18"/>
  <c r="U37"/>
  <c r="U77" i="19" s="1"/>
  <c r="T38" i="18"/>
  <c r="U38"/>
  <c r="U78" i="19"/>
  <c r="AT87"/>
  <c r="AA86"/>
  <c r="AB86"/>
  <c r="AI86"/>
  <c r="AJ86"/>
  <c r="AN86"/>
  <c r="AO86"/>
  <c r="AP86"/>
  <c r="AQ86"/>
  <c r="AM86"/>
  <c r="AL86"/>
  <c r="AK86"/>
  <c r="S86"/>
  <c r="T86"/>
  <c r="AA85"/>
  <c r="AB85"/>
  <c r="AI85"/>
  <c r="AJ85"/>
  <c r="AN85"/>
  <c r="AO85"/>
  <c r="AP85"/>
  <c r="AQ85"/>
  <c r="AM85"/>
  <c r="AL85"/>
  <c r="AK85"/>
  <c r="S85"/>
  <c r="T85"/>
  <c r="AT85"/>
  <c r="AA84"/>
  <c r="AB84"/>
  <c r="AI84"/>
  <c r="AJ84"/>
  <c r="AN84"/>
  <c r="AO84"/>
  <c r="AP84"/>
  <c r="AQ84"/>
  <c r="AM84"/>
  <c r="AL84"/>
  <c r="AK84"/>
  <c r="S84"/>
  <c r="T84"/>
  <c r="AA83"/>
  <c r="AB83"/>
  <c r="AI83"/>
  <c r="AJ83"/>
  <c r="AN83"/>
  <c r="AO83"/>
  <c r="AP83"/>
  <c r="AQ83"/>
  <c r="AM83"/>
  <c r="AL83"/>
  <c r="AK83"/>
  <c r="S83"/>
  <c r="T83"/>
  <c r="AT83"/>
  <c r="AA82"/>
  <c r="AB82"/>
  <c r="AI82"/>
  <c r="AJ82"/>
  <c r="AN82"/>
  <c r="AO82"/>
  <c r="AP82"/>
  <c r="AQ82"/>
  <c r="AM82"/>
  <c r="AL82"/>
  <c r="AK82"/>
  <c r="S82"/>
  <c r="T82"/>
  <c r="AA81"/>
  <c r="AB81"/>
  <c r="AI81"/>
  <c r="AJ81"/>
  <c r="AN81"/>
  <c r="AO81"/>
  <c r="AP81"/>
  <c r="AQ81"/>
  <c r="AM81"/>
  <c r="AL81"/>
  <c r="AK81"/>
  <c r="S81"/>
  <c r="T81"/>
  <c r="AU81"/>
  <c r="AT81"/>
  <c r="AA80"/>
  <c r="AB80"/>
  <c r="AI80"/>
  <c r="AJ80"/>
  <c r="AN80"/>
  <c r="AO80"/>
  <c r="AP80"/>
  <c r="AQ80"/>
  <c r="AM80"/>
  <c r="AL80"/>
  <c r="AK80"/>
  <c r="S80"/>
  <c r="T80"/>
  <c r="AT80"/>
  <c r="AA79"/>
  <c r="AB79"/>
  <c r="AI79"/>
  <c r="AJ79"/>
  <c r="AN79"/>
  <c r="AO79"/>
  <c r="AP79"/>
  <c r="AQ79"/>
  <c r="AM79"/>
  <c r="AL79"/>
  <c r="AK79"/>
  <c r="S79"/>
  <c r="AT79"/>
  <c r="T79"/>
  <c r="AU79"/>
  <c r="AK3"/>
  <c r="AN3"/>
  <c r="AU3"/>
  <c r="AT3"/>
  <c r="AI3"/>
  <c r="AS3"/>
  <c r="AR3"/>
  <c r="AB3"/>
  <c r="T3"/>
  <c r="AP3"/>
  <c r="AO3"/>
  <c r="AG3"/>
  <c r="AF3"/>
  <c r="AD3"/>
  <c r="AC3"/>
  <c r="Y3"/>
  <c r="X3"/>
  <c r="V3"/>
  <c r="U3"/>
  <c r="AA3"/>
  <c r="S3"/>
  <c r="B90"/>
  <c r="B89"/>
  <c r="B78"/>
  <c r="B77"/>
  <c r="B66"/>
  <c r="B65"/>
  <c r="B54"/>
  <c r="B53"/>
  <c r="B42"/>
  <c r="B41"/>
  <c r="B30"/>
  <c r="B29"/>
  <c r="B18"/>
  <c r="B17"/>
  <c r="A17"/>
  <c r="A18"/>
  <c r="A29"/>
  <c r="A30"/>
  <c r="A41"/>
  <c r="A42"/>
  <c r="A53"/>
  <c r="A54"/>
  <c r="A65"/>
  <c r="A66"/>
  <c r="A77"/>
  <c r="A78"/>
  <c r="A89"/>
  <c r="A90"/>
  <c r="E3"/>
  <c r="F3"/>
  <c r="G3"/>
  <c r="H3"/>
  <c r="I3"/>
  <c r="J3"/>
  <c r="K3"/>
  <c r="L3"/>
  <c r="M3"/>
  <c r="N3"/>
  <c r="O3"/>
  <c r="P3"/>
  <c r="AJ3"/>
  <c r="AL3"/>
  <c r="AM3"/>
  <c r="AQ3"/>
  <c r="A5"/>
  <c r="B5"/>
  <c r="A6"/>
  <c r="B6"/>
  <c r="AU27"/>
  <c r="AU25"/>
  <c r="AU23"/>
  <c r="AU21"/>
  <c r="AU24"/>
  <c r="AU22"/>
  <c r="AA7" i="46"/>
  <c r="B2"/>
  <c r="T96" s="1"/>
  <c r="BD96" s="1"/>
  <c r="AC7" i="45"/>
  <c r="B2"/>
  <c r="AD7"/>
  <c r="AC5" i="46" s="1"/>
  <c r="AC8" i="45"/>
  <c r="AD8"/>
  <c r="S7" i="46"/>
  <c r="S7" i="45"/>
  <c r="U7"/>
  <c r="S8"/>
  <c r="U8"/>
  <c r="U6" i="46"/>
  <c r="S99"/>
  <c r="S98"/>
  <c r="S97"/>
  <c r="T97"/>
  <c r="S96"/>
  <c r="S95"/>
  <c r="S94"/>
  <c r="S93"/>
  <c r="T93"/>
  <c r="S92"/>
  <c r="S91"/>
  <c r="S87"/>
  <c r="S86"/>
  <c r="T86"/>
  <c r="BD86" s="1"/>
  <c r="S85"/>
  <c r="S84"/>
  <c r="S83"/>
  <c r="S82"/>
  <c r="T82"/>
  <c r="BD82" s="1"/>
  <c r="S81"/>
  <c r="S80"/>
  <c r="S79"/>
  <c r="S75"/>
  <c r="T75"/>
  <c r="BD75" s="1"/>
  <c r="S74"/>
  <c r="S73"/>
  <c r="S72"/>
  <c r="S71"/>
  <c r="S70"/>
  <c r="S69"/>
  <c r="S68"/>
  <c r="S67"/>
  <c r="S63"/>
  <c r="T63"/>
  <c r="S62"/>
  <c r="S61"/>
  <c r="T61"/>
  <c r="S60"/>
  <c r="S59"/>
  <c r="S58"/>
  <c r="T58"/>
  <c r="S57"/>
  <c r="S56"/>
  <c r="T56"/>
  <c r="S55"/>
  <c r="S51"/>
  <c r="S50"/>
  <c r="S49"/>
  <c r="T49"/>
  <c r="BD49"/>
  <c r="S48"/>
  <c r="S47"/>
  <c r="S46"/>
  <c r="S45"/>
  <c r="T45"/>
  <c r="BD45"/>
  <c r="S44"/>
  <c r="S43"/>
  <c r="T43"/>
  <c r="BD43" s="1"/>
  <c r="S39"/>
  <c r="S38"/>
  <c r="S37"/>
  <c r="T37"/>
  <c r="BD37" s="1"/>
  <c r="S36"/>
  <c r="S35"/>
  <c r="S34"/>
  <c r="S33"/>
  <c r="S32"/>
  <c r="S31"/>
  <c r="T31"/>
  <c r="S27"/>
  <c r="S26"/>
  <c r="S25"/>
  <c r="S24"/>
  <c r="S23"/>
  <c r="T23"/>
  <c r="BD23"/>
  <c r="S22"/>
  <c r="S21"/>
  <c r="T21"/>
  <c r="BD21" s="1"/>
  <c r="S20"/>
  <c r="S19"/>
  <c r="S15"/>
  <c r="BC15"/>
  <c r="S14"/>
  <c r="S13"/>
  <c r="S12"/>
  <c r="S11"/>
  <c r="T11"/>
  <c r="S10"/>
  <c r="S9"/>
  <c r="S8"/>
  <c r="AK42" i="45"/>
  <c r="AK43"/>
  <c r="AC42"/>
  <c r="AD42"/>
  <c r="AC89" i="46" s="1"/>
  <c r="AC43" i="45"/>
  <c r="AD43"/>
  <c r="S42"/>
  <c r="S43"/>
  <c r="U43"/>
  <c r="U90" i="46" s="1"/>
  <c r="B90"/>
  <c r="A90"/>
  <c r="B89"/>
  <c r="A89"/>
  <c r="AK37" i="45"/>
  <c r="AL37"/>
  <c r="AK77" i="46"/>
  <c r="AK38" i="45"/>
  <c r="AC37"/>
  <c r="AC38"/>
  <c r="AD38"/>
  <c r="AC78" i="46" s="1"/>
  <c r="S37" i="45"/>
  <c r="U37"/>
  <c r="U77" i="46"/>
  <c r="S38" i="45"/>
  <c r="B78" i="46"/>
  <c r="A78"/>
  <c r="B77"/>
  <c r="A77"/>
  <c r="AK32" i="45"/>
  <c r="AK33"/>
  <c r="AL33"/>
  <c r="AK66" i="46" s="1"/>
  <c r="AC32" i="45"/>
  <c r="AD32"/>
  <c r="AC65" i="46"/>
  <c r="AC33" i="45"/>
  <c r="S32"/>
  <c r="S33"/>
  <c r="U33"/>
  <c r="U66" i="46" s="1"/>
  <c r="B66"/>
  <c r="A66"/>
  <c r="B65"/>
  <c r="A65"/>
  <c r="AK27" i="45"/>
  <c r="AL27"/>
  <c r="AK53" i="46"/>
  <c r="AK28" i="45"/>
  <c r="AC27"/>
  <c r="AC28"/>
  <c r="AD28"/>
  <c r="AC54" i="46" s="1"/>
  <c r="S27" i="45"/>
  <c r="U27"/>
  <c r="U53" i="46"/>
  <c r="S28" i="45"/>
  <c r="B54" i="46"/>
  <c r="A54"/>
  <c r="B53"/>
  <c r="A53"/>
  <c r="AK22" i="45"/>
  <c r="AK23"/>
  <c r="AL23"/>
  <c r="AK42" i="46" s="1"/>
  <c r="AC22" i="45"/>
  <c r="AD22"/>
  <c r="AC41" i="46"/>
  <c r="AC23" i="45"/>
  <c r="S22"/>
  <c r="S23"/>
  <c r="U23"/>
  <c r="U42" i="46" s="1"/>
  <c r="B42"/>
  <c r="A42"/>
  <c r="B41"/>
  <c r="A41"/>
  <c r="AK17" i="45"/>
  <c r="AL17"/>
  <c r="AK29" i="46"/>
  <c r="AK18" i="45"/>
  <c r="AC17"/>
  <c r="AC18"/>
  <c r="AD18"/>
  <c r="AC30" i="46" s="1"/>
  <c r="S17" i="45"/>
  <c r="U17"/>
  <c r="U29" i="46"/>
  <c r="S18" i="45"/>
  <c r="B30" i="46"/>
  <c r="A30"/>
  <c r="B29"/>
  <c r="A29"/>
  <c r="AK12" i="45"/>
  <c r="AK13"/>
  <c r="AL13"/>
  <c r="AK18" i="46" s="1"/>
  <c r="AC12" i="45"/>
  <c r="AD12"/>
  <c r="AC17" i="46"/>
  <c r="AC13" i="45"/>
  <c r="S12"/>
  <c r="S13"/>
  <c r="U13"/>
  <c r="U18" i="46" s="1"/>
  <c r="B18"/>
  <c r="A18"/>
  <c r="B17"/>
  <c r="A17"/>
  <c r="AK7" i="45"/>
  <c r="AL7"/>
  <c r="AK5" i="46"/>
  <c r="AK8" i="45"/>
  <c r="B6" i="46"/>
  <c r="A6"/>
  <c r="B5"/>
  <c r="A5"/>
  <c r="AI7"/>
  <c r="AR7"/>
  <c r="AX7"/>
  <c r="BE7"/>
  <c r="AI8"/>
  <c r="AW8"/>
  <c r="AX8"/>
  <c r="AA8"/>
  <c r="AI9"/>
  <c r="BC9"/>
  <c r="AY9"/>
  <c r="AA9"/>
  <c r="AB9"/>
  <c r="BF9" s="1"/>
  <c r="AI10"/>
  <c r="BC10"/>
  <c r="AW10"/>
  <c r="AA10"/>
  <c r="AB10"/>
  <c r="AI11"/>
  <c r="AQ11"/>
  <c r="AS11"/>
  <c r="AV11"/>
  <c r="AU11"/>
  <c r="AA11"/>
  <c r="AI12"/>
  <c r="AS12"/>
  <c r="AY12"/>
  <c r="AU12"/>
  <c r="AA12"/>
  <c r="AI13"/>
  <c r="AJ13"/>
  <c r="AR13"/>
  <c r="AV13"/>
  <c r="AA13"/>
  <c r="AI14"/>
  <c r="AJ14"/>
  <c r="AW14"/>
  <c r="AZ14"/>
  <c r="AA14"/>
  <c r="AB14"/>
  <c r="BF14" s="1"/>
  <c r="BE14"/>
  <c r="AI15"/>
  <c r="AS15"/>
  <c r="AX15"/>
  <c r="AA15"/>
  <c r="AI19"/>
  <c r="BC19"/>
  <c r="AY19"/>
  <c r="AA19"/>
  <c r="BE19"/>
  <c r="AI20"/>
  <c r="AW20"/>
  <c r="AX20"/>
  <c r="AA20"/>
  <c r="BE20"/>
  <c r="AI21"/>
  <c r="AR21"/>
  <c r="AX21"/>
  <c r="AA21"/>
  <c r="AI22"/>
  <c r="BC22"/>
  <c r="AY22"/>
  <c r="AA22"/>
  <c r="AB22"/>
  <c r="AI23"/>
  <c r="AW23"/>
  <c r="AX23"/>
  <c r="AA23"/>
  <c r="AB23"/>
  <c r="BF23" s="1"/>
  <c r="AI24"/>
  <c r="AR24"/>
  <c r="AX24"/>
  <c r="AA24"/>
  <c r="AI25"/>
  <c r="BC25"/>
  <c r="AY25"/>
  <c r="AA25"/>
  <c r="AB25"/>
  <c r="BF25" s="1"/>
  <c r="AI26"/>
  <c r="BC26"/>
  <c r="AW26"/>
  <c r="AA26"/>
  <c r="AB26"/>
  <c r="AI27"/>
  <c r="AR27"/>
  <c r="AX27"/>
  <c r="AA27"/>
  <c r="AI31"/>
  <c r="BC31"/>
  <c r="AY31"/>
  <c r="AA31"/>
  <c r="AB31"/>
  <c r="AI32"/>
  <c r="BC32"/>
  <c r="AW32"/>
  <c r="AA32"/>
  <c r="AB32"/>
  <c r="AI33"/>
  <c r="AQ33"/>
  <c r="AS33"/>
  <c r="AV33"/>
  <c r="AU33"/>
  <c r="AA33"/>
  <c r="AI34"/>
  <c r="AJ34"/>
  <c r="AR34"/>
  <c r="AZ34"/>
  <c r="AA34"/>
  <c r="AI35"/>
  <c r="AJ35"/>
  <c r="AQ35"/>
  <c r="AZ35"/>
  <c r="AV35"/>
  <c r="AA35"/>
  <c r="BE35"/>
  <c r="AI36"/>
  <c r="AW36"/>
  <c r="AX36"/>
  <c r="AA36"/>
  <c r="BE36"/>
  <c r="AI37"/>
  <c r="AR37"/>
  <c r="AX37"/>
  <c r="AA37"/>
  <c r="AI38"/>
  <c r="BC38"/>
  <c r="AW38"/>
  <c r="AA38"/>
  <c r="BE38"/>
  <c r="AI39"/>
  <c r="AQ39"/>
  <c r="AS39"/>
  <c r="AV39"/>
  <c r="AU39"/>
  <c r="AA39"/>
  <c r="AI43"/>
  <c r="AS43"/>
  <c r="AY43"/>
  <c r="AU43"/>
  <c r="AA43"/>
  <c r="AI44"/>
  <c r="AS44"/>
  <c r="AY44"/>
  <c r="AU44"/>
  <c r="AA44"/>
  <c r="AI45"/>
  <c r="AS45"/>
  <c r="AY45"/>
  <c r="AU45"/>
  <c r="AA45"/>
  <c r="AI46"/>
  <c r="AS46"/>
  <c r="AY46"/>
  <c r="AU46"/>
  <c r="AA46"/>
  <c r="AI47"/>
  <c r="AS47"/>
  <c r="AY47"/>
  <c r="AU47"/>
  <c r="AA47"/>
  <c r="AI48"/>
  <c r="AS48"/>
  <c r="AY48"/>
  <c r="AU48"/>
  <c r="AA48"/>
  <c r="AI49"/>
  <c r="AS49"/>
  <c r="AY49"/>
  <c r="AU49"/>
  <c r="AA49"/>
  <c r="AI50"/>
  <c r="AS50"/>
  <c r="AY50"/>
  <c r="AU50"/>
  <c r="AA50"/>
  <c r="AI51"/>
  <c r="AS51"/>
  <c r="AY51"/>
  <c r="AU51"/>
  <c r="AA51"/>
  <c r="AI55"/>
  <c r="AS55"/>
  <c r="AY55"/>
  <c r="AU55"/>
  <c r="AA55"/>
  <c r="AI56"/>
  <c r="AJ56"/>
  <c r="AR56"/>
  <c r="AZ56"/>
  <c r="AA56"/>
  <c r="AI57"/>
  <c r="AJ57"/>
  <c r="AQ57"/>
  <c r="AZ57"/>
  <c r="AV57"/>
  <c r="AA57"/>
  <c r="AB57"/>
  <c r="AI58"/>
  <c r="AW58"/>
  <c r="AX58"/>
  <c r="AA58"/>
  <c r="AI59"/>
  <c r="BC59"/>
  <c r="AY59"/>
  <c r="AA59"/>
  <c r="AB59"/>
  <c r="BE59"/>
  <c r="AI60"/>
  <c r="AS60"/>
  <c r="AW60"/>
  <c r="AU60"/>
  <c r="AA60"/>
  <c r="AI61"/>
  <c r="AS61"/>
  <c r="AR61"/>
  <c r="AU61"/>
  <c r="AA61"/>
  <c r="AI62"/>
  <c r="AQ62"/>
  <c r="BC62"/>
  <c r="AV62"/>
  <c r="AA62"/>
  <c r="AI63"/>
  <c r="AQ63"/>
  <c r="AX63"/>
  <c r="AV63"/>
  <c r="AA63"/>
  <c r="BE63"/>
  <c r="AI67"/>
  <c r="AX67"/>
  <c r="AY67"/>
  <c r="AA67"/>
  <c r="AI68"/>
  <c r="AJ68"/>
  <c r="AY68"/>
  <c r="AZ68"/>
  <c r="AA68"/>
  <c r="AI69"/>
  <c r="AQ69"/>
  <c r="AX69"/>
  <c r="AV69"/>
  <c r="AA69"/>
  <c r="BE69"/>
  <c r="AI70"/>
  <c r="AX70"/>
  <c r="AY70"/>
  <c r="AA70"/>
  <c r="AI71"/>
  <c r="AJ71"/>
  <c r="AY71"/>
  <c r="AZ71"/>
  <c r="AA71"/>
  <c r="AI72"/>
  <c r="AJ72"/>
  <c r="AW72"/>
  <c r="AZ72"/>
  <c r="AA72"/>
  <c r="AB72"/>
  <c r="AI73"/>
  <c r="AX73"/>
  <c r="AY73"/>
  <c r="AA73"/>
  <c r="BE73"/>
  <c r="AI74"/>
  <c r="AS74"/>
  <c r="AR74"/>
  <c r="AY74"/>
  <c r="AZ74"/>
  <c r="AA74"/>
  <c r="AB74"/>
  <c r="BF74" s="1"/>
  <c r="AI75"/>
  <c r="AR75"/>
  <c r="BC75"/>
  <c r="AZ75"/>
  <c r="AV75"/>
  <c r="AA75"/>
  <c r="AB75"/>
  <c r="AI79"/>
  <c r="AS79"/>
  <c r="BC79"/>
  <c r="AZ79"/>
  <c r="AV79"/>
  <c r="AA79"/>
  <c r="AB79"/>
  <c r="AI80"/>
  <c r="AR80"/>
  <c r="BC80"/>
  <c r="AZ80"/>
  <c r="AU80"/>
  <c r="AA80"/>
  <c r="AI81"/>
  <c r="AJ81"/>
  <c r="BC81"/>
  <c r="AW81"/>
  <c r="AV81"/>
  <c r="AU81"/>
  <c r="AA81"/>
  <c r="AI82"/>
  <c r="AJ82"/>
  <c r="BC82"/>
  <c r="AX82"/>
  <c r="AU82"/>
  <c r="AA82"/>
  <c r="AI83"/>
  <c r="AJ83"/>
  <c r="AQ83"/>
  <c r="AW83"/>
  <c r="AX83"/>
  <c r="AU83"/>
  <c r="AA83"/>
  <c r="AI84"/>
  <c r="AJ84"/>
  <c r="AS84"/>
  <c r="AX84"/>
  <c r="AY84"/>
  <c r="AA84"/>
  <c r="AB84"/>
  <c r="AI85"/>
  <c r="AQ85"/>
  <c r="AS85"/>
  <c r="AX85"/>
  <c r="AZ85"/>
  <c r="AA85"/>
  <c r="AB85"/>
  <c r="AI86"/>
  <c r="AQ86"/>
  <c r="AS86"/>
  <c r="AX86"/>
  <c r="AY86"/>
  <c r="AA86"/>
  <c r="BE86"/>
  <c r="AI87"/>
  <c r="AS87"/>
  <c r="AR87"/>
  <c r="AY87"/>
  <c r="AZ87"/>
  <c r="AA87"/>
  <c r="BE87"/>
  <c r="H3"/>
  <c r="I3"/>
  <c r="M3"/>
  <c r="N3"/>
  <c r="S3"/>
  <c r="U3"/>
  <c r="AA3"/>
  <c r="AB3"/>
  <c r="AG3"/>
  <c r="AI3"/>
  <c r="AN3"/>
  <c r="AQ3"/>
  <c r="AU3"/>
  <c r="AV3"/>
  <c r="AZ3"/>
  <c r="BA3"/>
  <c r="BF3"/>
  <c r="AA91"/>
  <c r="AI91"/>
  <c r="AJ91"/>
  <c r="AR91"/>
  <c r="AW91"/>
  <c r="AX91"/>
  <c r="BE91"/>
  <c r="AI92"/>
  <c r="AR92"/>
  <c r="AW92"/>
  <c r="AV92"/>
  <c r="AU92"/>
  <c r="AA92"/>
  <c r="AI93"/>
  <c r="AJ93"/>
  <c r="AQ93"/>
  <c r="AW93"/>
  <c r="AY93"/>
  <c r="AA93"/>
  <c r="BE93"/>
  <c r="AI94"/>
  <c r="AJ94"/>
  <c r="AQ94"/>
  <c r="AW94"/>
  <c r="AX94"/>
  <c r="AU94"/>
  <c r="AA94"/>
  <c r="AI95"/>
  <c r="AQ95"/>
  <c r="AW95"/>
  <c r="AX95"/>
  <c r="AU95"/>
  <c r="AA95"/>
  <c r="AI96"/>
  <c r="AJ96"/>
  <c r="AS96"/>
  <c r="AX96"/>
  <c r="AY96"/>
  <c r="AA96"/>
  <c r="AB96"/>
  <c r="AI97"/>
  <c r="AQ97"/>
  <c r="AR97"/>
  <c r="AY97"/>
  <c r="AZ97"/>
  <c r="AA97"/>
  <c r="AB97"/>
  <c r="BF97"/>
  <c r="AI98"/>
  <c r="AQ98"/>
  <c r="AR98"/>
  <c r="AY98"/>
  <c r="AZ98"/>
  <c r="AA98"/>
  <c r="BE98"/>
  <c r="AB98"/>
  <c r="AG98" s="1"/>
  <c r="AI99"/>
  <c r="AQ99"/>
  <c r="AS99"/>
  <c r="AX99"/>
  <c r="AZ99"/>
  <c r="AA99"/>
  <c r="BF32"/>
  <c r="AL10"/>
  <c r="AK10"/>
  <c r="V39"/>
  <c r="V36"/>
  <c r="V33"/>
  <c r="V32"/>
  <c r="U38"/>
  <c r="U37"/>
  <c r="U34"/>
  <c r="U31"/>
  <c r="V63"/>
  <c r="V60"/>
  <c r="V59"/>
  <c r="V56"/>
  <c r="U61"/>
  <c r="X61" s="1"/>
  <c r="U58"/>
  <c r="U57"/>
  <c r="BF57"/>
  <c r="AD99"/>
  <c r="AD98"/>
  <c r="AI7" i="12"/>
  <c r="AR7"/>
  <c r="AK7"/>
  <c r="AJ7"/>
  <c r="AQ7"/>
  <c r="AN7"/>
  <c r="AM7"/>
  <c r="AG7"/>
  <c r="AH7"/>
  <c r="AS7"/>
  <c r="AT7"/>
  <c r="AB5"/>
  <c r="AB8" s="1"/>
  <c r="AE8"/>
  <c r="AC5"/>
  <c r="AI8"/>
  <c r="AR8"/>
  <c r="AK8"/>
  <c r="AJ8"/>
  <c r="AQ8"/>
  <c r="AN8"/>
  <c r="AM8"/>
  <c r="AH8"/>
  <c r="AS8"/>
  <c r="AT8"/>
  <c r="AI9"/>
  <c r="AR9"/>
  <c r="AK9"/>
  <c r="AJ9"/>
  <c r="AQ9"/>
  <c r="AN9"/>
  <c r="AM9"/>
  <c r="AG9"/>
  <c r="AH9"/>
  <c r="AS9"/>
  <c r="AT9"/>
  <c r="AC9"/>
  <c r="AF9" s="1"/>
  <c r="AI10"/>
  <c r="AR10"/>
  <c r="AK10"/>
  <c r="AJ10"/>
  <c r="AQ10"/>
  <c r="AN10"/>
  <c r="AM10"/>
  <c r="AG10"/>
  <c r="AH10"/>
  <c r="AS10"/>
  <c r="AT10"/>
  <c r="AI14"/>
  <c r="AR14"/>
  <c r="AK14"/>
  <c r="AJ14"/>
  <c r="AQ14"/>
  <c r="AN14"/>
  <c r="AM14"/>
  <c r="AS14"/>
  <c r="AB12"/>
  <c r="AB15"/>
  <c r="AC12"/>
  <c r="AB14"/>
  <c r="AI15"/>
  <c r="AK15"/>
  <c r="AJ15"/>
  <c r="AN15"/>
  <c r="AM15"/>
  <c r="AS15"/>
  <c r="AI16"/>
  <c r="AK16"/>
  <c r="AJ16"/>
  <c r="AQ16"/>
  <c r="AN16"/>
  <c r="AM16"/>
  <c r="AS16"/>
  <c r="AB16"/>
  <c r="AC16"/>
  <c r="AF16"/>
  <c r="AI17"/>
  <c r="AK17"/>
  <c r="AJ17"/>
  <c r="AQ17"/>
  <c r="AN17"/>
  <c r="AM17"/>
  <c r="AS17"/>
  <c r="AI21"/>
  <c r="AR21"/>
  <c r="AK21"/>
  <c r="AJ21"/>
  <c r="AQ21"/>
  <c r="AN21"/>
  <c r="AM21"/>
  <c r="AH21"/>
  <c r="AS21"/>
  <c r="AT21"/>
  <c r="AB19"/>
  <c r="AB22"/>
  <c r="AE22" s="1"/>
  <c r="AC19"/>
  <c r="AB21"/>
  <c r="AE21"/>
  <c r="AC21"/>
  <c r="AF21"/>
  <c r="AI22"/>
  <c r="AR22"/>
  <c r="AK22"/>
  <c r="AJ22"/>
  <c r="AQ22"/>
  <c r="AN22"/>
  <c r="AM22"/>
  <c r="AG22"/>
  <c r="AH22"/>
  <c r="AS22"/>
  <c r="AT22"/>
  <c r="AI23"/>
  <c r="AR23"/>
  <c r="AK23"/>
  <c r="AJ23"/>
  <c r="AQ23"/>
  <c r="AN23"/>
  <c r="AM23"/>
  <c r="AG23"/>
  <c r="AS23"/>
  <c r="AT23"/>
  <c r="AB23"/>
  <c r="AC23"/>
  <c r="AF23"/>
  <c r="AI24"/>
  <c r="AR24"/>
  <c r="AK24"/>
  <c r="AJ24"/>
  <c r="AQ24"/>
  <c r="AN24"/>
  <c r="AM24"/>
  <c r="AG24"/>
  <c r="AS24"/>
  <c r="AT24"/>
  <c r="AI28"/>
  <c r="AR28"/>
  <c r="AK28"/>
  <c r="AJ28"/>
  <c r="AQ28"/>
  <c r="AN28"/>
  <c r="AM28"/>
  <c r="AG28"/>
  <c r="AH28"/>
  <c r="AS28"/>
  <c r="AT28"/>
  <c r="AB26"/>
  <c r="AB29"/>
  <c r="AE29" s="1"/>
  <c r="AC26"/>
  <c r="AB28"/>
  <c r="AE28"/>
  <c r="AC28"/>
  <c r="AF28"/>
  <c r="AI29"/>
  <c r="AR29"/>
  <c r="AK29"/>
  <c r="AJ29"/>
  <c r="AQ29"/>
  <c r="AN29"/>
  <c r="AM29"/>
  <c r="AG29"/>
  <c r="AH29"/>
  <c r="AS29"/>
  <c r="AT29"/>
  <c r="AI30"/>
  <c r="AR30"/>
  <c r="AK30"/>
  <c r="AJ30"/>
  <c r="AQ30"/>
  <c r="AN30"/>
  <c r="AM30"/>
  <c r="AG30"/>
  <c r="AH30"/>
  <c r="AS30"/>
  <c r="AT30"/>
  <c r="AB30"/>
  <c r="AE30"/>
  <c r="AC30"/>
  <c r="AF30"/>
  <c r="AI31"/>
  <c r="AR31"/>
  <c r="AK31"/>
  <c r="AJ31"/>
  <c r="AQ31"/>
  <c r="AN31"/>
  <c r="AM31"/>
  <c r="AG31"/>
  <c r="AS31"/>
  <c r="AT31"/>
  <c r="AT3"/>
  <c r="AS3"/>
  <c r="AR3"/>
  <c r="AQ3"/>
  <c r="AP3"/>
  <c r="AO3"/>
  <c r="AL3"/>
  <c r="AI3"/>
  <c r="AH3"/>
  <c r="AG3"/>
  <c r="AK3"/>
  <c r="E3"/>
  <c r="F3"/>
  <c r="G3"/>
  <c r="H3"/>
  <c r="I3"/>
  <c r="J3"/>
  <c r="K3"/>
  <c r="L3"/>
  <c r="M3"/>
  <c r="N3"/>
  <c r="P3"/>
  <c r="Q3"/>
  <c r="S3"/>
  <c r="T3"/>
  <c r="V3"/>
  <c r="W3"/>
  <c r="Y3"/>
  <c r="Z3"/>
  <c r="AB3"/>
  <c r="AC3"/>
  <c r="AE3"/>
  <c r="AF3"/>
  <c r="AJ3"/>
  <c r="AM3"/>
  <c r="AN3"/>
  <c r="AG14"/>
  <c r="AR15"/>
  <c r="AG15"/>
  <c r="AC31"/>
  <c r="AF31"/>
  <c r="AB31"/>
  <c r="AE31"/>
  <c r="AC29"/>
  <c r="AF29"/>
  <c r="AC24"/>
  <c r="AF24"/>
  <c r="AB24"/>
  <c r="AE24"/>
  <c r="AC22"/>
  <c r="AF22"/>
  <c r="AC17"/>
  <c r="AB17"/>
  <c r="AC15"/>
  <c r="AF15"/>
  <c r="AQ15"/>
  <c r="AE14"/>
  <c r="AT14"/>
  <c r="AC10"/>
  <c r="AF10" s="1"/>
  <c r="AC8"/>
  <c r="AF8" s="1"/>
  <c r="B2" i="25"/>
  <c r="AK3" s="1"/>
  <c r="AO3"/>
  <c r="AS3"/>
  <c r="AA3"/>
  <c r="P7"/>
  <c r="L3"/>
  <c r="P8"/>
  <c r="AQ8"/>
  <c r="Y43"/>
  <c r="Y42"/>
  <c r="Y38"/>
  <c r="Y37"/>
  <c r="Y28"/>
  <c r="Y27"/>
  <c r="Y23"/>
  <c r="Y22"/>
  <c r="AS22"/>
  <c r="Y18"/>
  <c r="Y17"/>
  <c r="AS17"/>
  <c r="Y13"/>
  <c r="Y12"/>
  <c r="AS12"/>
  <c r="Y8"/>
  <c r="Y7"/>
  <c r="Y33"/>
  <c r="Y32"/>
  <c r="P12"/>
  <c r="P13"/>
  <c r="AQ13"/>
  <c r="P17"/>
  <c r="P18"/>
  <c r="P22"/>
  <c r="P23"/>
  <c r="AQ23"/>
  <c r="P27"/>
  <c r="P28"/>
  <c r="AQ28"/>
  <c r="P32"/>
  <c r="P33"/>
  <c r="AQ33"/>
  <c r="P37"/>
  <c r="P38"/>
  <c r="P42"/>
  <c r="P43"/>
  <c r="AS32"/>
  <c r="AK32"/>
  <c r="AS28"/>
  <c r="AS23"/>
  <c r="AS18"/>
  <c r="AS8"/>
  <c r="AI43"/>
  <c r="AI38"/>
  <c r="AI27"/>
  <c r="AI22"/>
  <c r="AI17"/>
  <c r="AI7"/>
  <c r="AK42"/>
  <c r="AK37"/>
  <c r="AK23"/>
  <c r="AK18"/>
  <c r="AK13"/>
  <c r="AJ7"/>
  <c r="AN7"/>
  <c r="AA5"/>
  <c r="AA8" s="1"/>
  <c r="AB5"/>
  <c r="AJ8"/>
  <c r="AN8"/>
  <c r="AJ12"/>
  <c r="AJ13"/>
  <c r="AN13"/>
  <c r="AJ17"/>
  <c r="AJ18"/>
  <c r="AN18"/>
  <c r="AJ22"/>
  <c r="AJ23"/>
  <c r="AN23"/>
  <c r="AJ27"/>
  <c r="AJ28"/>
  <c r="AN28"/>
  <c r="AJ33"/>
  <c r="AS33"/>
  <c r="AQ37"/>
  <c r="AN37"/>
  <c r="AQ38"/>
  <c r="AM38"/>
  <c r="AJ42"/>
  <c r="AS42"/>
  <c r="AQ43"/>
  <c r="AM43"/>
  <c r="L64"/>
  <c r="L65"/>
  <c r="L66"/>
  <c r="L67"/>
  <c r="L68"/>
  <c r="L69"/>
  <c r="L70"/>
  <c r="L63"/>
  <c r="AL7" i="18"/>
  <c r="AN7"/>
  <c r="AM7"/>
  <c r="AR7"/>
  <c r="AS7"/>
  <c r="AT7"/>
  <c r="AU7"/>
  <c r="AQ7"/>
  <c r="AP7"/>
  <c r="AO7"/>
  <c r="AX7"/>
  <c r="AY7"/>
  <c r="W5"/>
  <c r="V5"/>
  <c r="AL8"/>
  <c r="AN8"/>
  <c r="AM8"/>
  <c r="AR8"/>
  <c r="AS8"/>
  <c r="AT8"/>
  <c r="AU8"/>
  <c r="AQ8"/>
  <c r="AP8"/>
  <c r="AO8"/>
  <c r="AX8"/>
  <c r="AL12"/>
  <c r="AN12"/>
  <c r="AM12"/>
  <c r="AR12"/>
  <c r="AS12"/>
  <c r="AT12"/>
  <c r="AU12"/>
  <c r="AQ12"/>
  <c r="AP12"/>
  <c r="AO12"/>
  <c r="AK12"/>
  <c r="AX12"/>
  <c r="V10"/>
  <c r="AL13"/>
  <c r="AN13"/>
  <c r="AM13"/>
  <c r="AR13"/>
  <c r="AS13"/>
  <c r="AT13"/>
  <c r="AU13"/>
  <c r="AQ13"/>
  <c r="AP13"/>
  <c r="AO13"/>
  <c r="AK13"/>
  <c r="AX13"/>
  <c r="AL17"/>
  <c r="AN17"/>
  <c r="AM17"/>
  <c r="AR17"/>
  <c r="AS17"/>
  <c r="AT17"/>
  <c r="AU17"/>
  <c r="AQ17"/>
  <c r="AP17"/>
  <c r="AO17"/>
  <c r="AX17"/>
  <c r="AL18"/>
  <c r="AN18"/>
  <c r="AM18"/>
  <c r="AR18"/>
  <c r="AS18"/>
  <c r="AT18"/>
  <c r="AU18"/>
  <c r="AQ18"/>
  <c r="AP18"/>
  <c r="AO18"/>
  <c r="AK18"/>
  <c r="AX18"/>
  <c r="AL22"/>
  <c r="AN22"/>
  <c r="AM22"/>
  <c r="AR22"/>
  <c r="AS22"/>
  <c r="AT22"/>
  <c r="AU22"/>
  <c r="AQ22"/>
  <c r="AP22"/>
  <c r="AO22"/>
  <c r="AX22"/>
  <c r="AY22"/>
  <c r="AL23"/>
  <c r="AN23"/>
  <c r="AM23"/>
  <c r="AR23"/>
  <c r="AS23"/>
  <c r="AT23"/>
  <c r="AU23"/>
  <c r="AQ23"/>
  <c r="AP23"/>
  <c r="AO23"/>
  <c r="AX23"/>
  <c r="AL27"/>
  <c r="AN27"/>
  <c r="AM27"/>
  <c r="AR27"/>
  <c r="AS27"/>
  <c r="AT27"/>
  <c r="AU27"/>
  <c r="AQ27"/>
  <c r="AP27"/>
  <c r="AO27"/>
  <c r="AX27"/>
  <c r="AY27"/>
  <c r="AL28"/>
  <c r="AN28"/>
  <c r="AM28"/>
  <c r="AR28"/>
  <c r="AS28"/>
  <c r="AT28"/>
  <c r="AU28"/>
  <c r="AQ28"/>
  <c r="AP28"/>
  <c r="AO28"/>
  <c r="AX28"/>
  <c r="AL32"/>
  <c r="AN32"/>
  <c r="AM32"/>
  <c r="AR32"/>
  <c r="AS32"/>
  <c r="AT32"/>
  <c r="AU32"/>
  <c r="AQ32"/>
  <c r="AP32"/>
  <c r="AO32"/>
  <c r="AJ32"/>
  <c r="AX32"/>
  <c r="AY32"/>
  <c r="AL33"/>
  <c r="AN33"/>
  <c r="AM33"/>
  <c r="AR33"/>
  <c r="AS33"/>
  <c r="AT33"/>
  <c r="AU33"/>
  <c r="AQ33"/>
  <c r="AP33"/>
  <c r="AO33"/>
  <c r="AJ33"/>
  <c r="AK33"/>
  <c r="AX33"/>
  <c r="AL37"/>
  <c r="AN37"/>
  <c r="AM37"/>
  <c r="AR37"/>
  <c r="AS37"/>
  <c r="AT37"/>
  <c r="AU37"/>
  <c r="AQ37"/>
  <c r="AP37"/>
  <c r="AO37"/>
  <c r="AJ37"/>
  <c r="AX37"/>
  <c r="AY37"/>
  <c r="AL38"/>
  <c r="AN38"/>
  <c r="AM38"/>
  <c r="AR38"/>
  <c r="AS38"/>
  <c r="AT38"/>
  <c r="AU38"/>
  <c r="AQ38"/>
  <c r="AP38"/>
  <c r="AO38"/>
  <c r="AJ38"/>
  <c r="AX38"/>
  <c r="AY38"/>
  <c r="AL42"/>
  <c r="AN42"/>
  <c r="AM42"/>
  <c r="AR42"/>
  <c r="AS42"/>
  <c r="AT42"/>
  <c r="AU42"/>
  <c r="AQ42"/>
  <c r="AP42"/>
  <c r="AO42"/>
  <c r="AX42"/>
  <c r="AL43"/>
  <c r="AN43"/>
  <c r="AM43"/>
  <c r="AR43"/>
  <c r="AS43"/>
  <c r="AT43"/>
  <c r="AU43"/>
  <c r="AQ43"/>
  <c r="AP43"/>
  <c r="AO43"/>
  <c r="AX43"/>
  <c r="AR3"/>
  <c r="AO3"/>
  <c r="AY3"/>
  <c r="AX3"/>
  <c r="AN3"/>
  <c r="AL3"/>
  <c r="AJ3"/>
  <c r="AW3"/>
  <c r="AV3"/>
  <c r="U3"/>
  <c r="AC3"/>
  <c r="AT3"/>
  <c r="AS3"/>
  <c r="V3"/>
  <c r="AK3"/>
  <c r="AH3"/>
  <c r="AG3"/>
  <c r="AE3"/>
  <c r="AD3"/>
  <c r="Z3"/>
  <c r="Y3"/>
  <c r="W3"/>
  <c r="AB3"/>
  <c r="T3"/>
  <c r="E3"/>
  <c r="F3"/>
  <c r="G3"/>
  <c r="H3"/>
  <c r="I3"/>
  <c r="J3"/>
  <c r="K3"/>
  <c r="L3"/>
  <c r="M3"/>
  <c r="N3"/>
  <c r="O3"/>
  <c r="P3"/>
  <c r="Q3"/>
  <c r="AM3"/>
  <c r="AP3"/>
  <c r="AQ3"/>
  <c r="AU3"/>
  <c r="W10"/>
  <c r="AE10" i="45"/>
  <c r="AF10"/>
  <c r="AF13"/>
  <c r="AE5"/>
  <c r="AE8"/>
  <c r="AF5"/>
  <c r="AF8"/>
  <c r="AF7"/>
  <c r="AI7"/>
  <c r="AV7"/>
  <c r="AX7"/>
  <c r="AW7"/>
  <c r="BH7"/>
  <c r="BB7"/>
  <c r="BC7"/>
  <c r="BD7"/>
  <c r="BE7"/>
  <c r="BA7"/>
  <c r="AZ7"/>
  <c r="AS7"/>
  <c r="BJ7"/>
  <c r="BK7"/>
  <c r="AV8"/>
  <c r="BI8"/>
  <c r="AX8"/>
  <c r="AW8"/>
  <c r="BH8"/>
  <c r="BB8"/>
  <c r="BC8"/>
  <c r="BD8"/>
  <c r="BE8"/>
  <c r="BA8"/>
  <c r="AZ8"/>
  <c r="AS8"/>
  <c r="BJ8"/>
  <c r="AV12"/>
  <c r="AX12"/>
  <c r="AW12"/>
  <c r="BH12"/>
  <c r="BB12"/>
  <c r="BC12"/>
  <c r="BD12"/>
  <c r="BE12"/>
  <c r="BA12"/>
  <c r="AZ12"/>
  <c r="BJ12"/>
  <c r="BK12"/>
  <c r="AV13"/>
  <c r="BI13"/>
  <c r="AX13"/>
  <c r="AW13"/>
  <c r="BH13"/>
  <c r="BB13"/>
  <c r="BC13"/>
  <c r="BD13"/>
  <c r="BE13"/>
  <c r="BA13"/>
  <c r="AZ13"/>
  <c r="BJ13"/>
  <c r="AV17"/>
  <c r="BI17"/>
  <c r="AX17"/>
  <c r="AW17"/>
  <c r="BH17"/>
  <c r="BB17"/>
  <c r="BC17"/>
  <c r="BD17"/>
  <c r="BE17"/>
  <c r="BA17"/>
  <c r="AZ17"/>
  <c r="BJ17"/>
  <c r="AV18"/>
  <c r="AX18"/>
  <c r="AW18"/>
  <c r="BH18"/>
  <c r="BB18"/>
  <c r="BC18"/>
  <c r="BD18"/>
  <c r="BE18"/>
  <c r="BA18"/>
  <c r="AZ18"/>
  <c r="BJ18"/>
  <c r="AV22"/>
  <c r="AX22"/>
  <c r="AW22"/>
  <c r="BH22"/>
  <c r="BB22"/>
  <c r="BC22"/>
  <c r="BD22"/>
  <c r="BE22"/>
  <c r="BA22"/>
  <c r="AZ22"/>
  <c r="BJ22"/>
  <c r="BK22"/>
  <c r="AV23"/>
  <c r="BI23"/>
  <c r="AX23"/>
  <c r="AW23"/>
  <c r="BH23"/>
  <c r="BB23"/>
  <c r="BC23"/>
  <c r="BD23"/>
  <c r="BE23"/>
  <c r="BA23"/>
  <c r="AZ23"/>
  <c r="BJ23"/>
  <c r="AV27"/>
  <c r="BI27"/>
  <c r="AX27"/>
  <c r="AW27"/>
  <c r="BH27"/>
  <c r="BB27"/>
  <c r="BC27"/>
  <c r="BD27"/>
  <c r="BE27"/>
  <c r="BA27"/>
  <c r="AZ27"/>
  <c r="BJ27"/>
  <c r="AV28"/>
  <c r="AX28"/>
  <c r="AW28"/>
  <c r="BH28"/>
  <c r="BB28"/>
  <c r="BC28"/>
  <c r="BD28"/>
  <c r="BE28"/>
  <c r="BA28"/>
  <c r="AZ28"/>
  <c r="BJ28"/>
  <c r="AV32"/>
  <c r="AX32"/>
  <c r="AW32"/>
  <c r="BH32"/>
  <c r="BB32"/>
  <c r="BC32"/>
  <c r="BD32"/>
  <c r="BE32"/>
  <c r="BA32"/>
  <c r="AZ32"/>
  <c r="BJ32"/>
  <c r="BK32"/>
  <c r="AV33"/>
  <c r="BI33"/>
  <c r="AX33"/>
  <c r="AW33"/>
  <c r="BH33"/>
  <c r="BB33"/>
  <c r="BC33"/>
  <c r="BD33"/>
  <c r="BE33"/>
  <c r="BA33"/>
  <c r="AZ33"/>
  <c r="BJ33"/>
  <c r="AV37"/>
  <c r="BI37"/>
  <c r="AX37"/>
  <c r="AW37"/>
  <c r="BH37"/>
  <c r="BB37"/>
  <c r="BC37"/>
  <c r="BD37"/>
  <c r="BE37"/>
  <c r="BA37"/>
  <c r="AZ37"/>
  <c r="BJ37"/>
  <c r="AV38"/>
  <c r="AX38"/>
  <c r="AW38"/>
  <c r="BH38"/>
  <c r="BB38"/>
  <c r="BC38"/>
  <c r="BD38"/>
  <c r="BE38"/>
  <c r="BA38"/>
  <c r="AZ38"/>
  <c r="BJ38"/>
  <c r="AV42"/>
  <c r="AX42"/>
  <c r="AW42"/>
  <c r="BH42"/>
  <c r="BB42"/>
  <c r="BC42"/>
  <c r="BD42"/>
  <c r="BE42"/>
  <c r="BA42"/>
  <c r="AZ42"/>
  <c r="BJ42"/>
  <c r="AV43"/>
  <c r="BI43"/>
  <c r="AX43"/>
  <c r="AW43"/>
  <c r="BH43"/>
  <c r="BB43"/>
  <c r="BC43"/>
  <c r="BD43"/>
  <c r="BE43"/>
  <c r="BA43"/>
  <c r="AZ43"/>
  <c r="BJ43"/>
  <c r="E3"/>
  <c r="F3"/>
  <c r="G3"/>
  <c r="H3"/>
  <c r="I3"/>
  <c r="J3"/>
  <c r="K3"/>
  <c r="L3"/>
  <c r="M3"/>
  <c r="N3"/>
  <c r="O3"/>
  <c r="P3"/>
  <c r="Q3"/>
  <c r="S3"/>
  <c r="U3"/>
  <c r="W3"/>
  <c r="X3"/>
  <c r="Z3"/>
  <c r="AA3"/>
  <c r="AC3"/>
  <c r="AD3"/>
  <c r="AE3"/>
  <c r="AF3"/>
  <c r="AH3"/>
  <c r="AI3"/>
  <c r="AK3"/>
  <c r="AL3"/>
  <c r="AM3"/>
  <c r="AN3"/>
  <c r="AP3"/>
  <c r="AQ3"/>
  <c r="AS3"/>
  <c r="AT3"/>
  <c r="AU3"/>
  <c r="AV3"/>
  <c r="AW3"/>
  <c r="AX3"/>
  <c r="AY3"/>
  <c r="AZ3"/>
  <c r="BA3"/>
  <c r="BB3"/>
  <c r="BC3"/>
  <c r="BD3"/>
  <c r="BE3"/>
  <c r="BF3"/>
  <c r="BG3"/>
  <c r="BH3"/>
  <c r="BI3"/>
  <c r="BJ3"/>
  <c r="BK3"/>
  <c r="AE7"/>
  <c r="G9" i="66"/>
  <c r="G5"/>
  <c r="G6"/>
  <c r="G4"/>
  <c r="G32" i="78"/>
  <c r="G29"/>
  <c r="G28"/>
  <c r="G27"/>
  <c r="G26"/>
  <c r="G25"/>
  <c r="G24"/>
  <c r="G18"/>
  <c r="G7"/>
  <c r="G30"/>
  <c r="G6"/>
  <c r="G8"/>
  <c r="G4"/>
  <c r="G5"/>
  <c r="G9" i="68"/>
  <c r="G7"/>
  <c r="G4"/>
  <c r="G4" i="57"/>
  <c r="G11"/>
  <c r="G21"/>
  <c r="G19"/>
  <c r="G17"/>
  <c r="G15"/>
  <c r="G13"/>
  <c r="G9"/>
  <c r="G7"/>
  <c r="G20"/>
  <c r="G18"/>
  <c r="G16"/>
  <c r="G14"/>
  <c r="G5"/>
  <c r="G22"/>
  <c r="G14" i="61"/>
  <c r="G4" i="87"/>
  <c r="G5"/>
  <c r="G6"/>
  <c r="G19" i="67"/>
  <c r="G17"/>
  <c r="G13"/>
  <c r="G7"/>
  <c r="G5"/>
  <c r="G9"/>
  <c r="G11"/>
  <c r="G7" i="71"/>
  <c r="G9"/>
  <c r="G4"/>
  <c r="G5"/>
  <c r="G7" i="66"/>
  <c r="BF59" i="46"/>
  <c r="BF75"/>
  <c r="BF31"/>
  <c r="BF26"/>
  <c r="BF22"/>
  <c r="AC98"/>
  <c r="AC97"/>
  <c r="AC96"/>
  <c r="AC95"/>
  <c r="AC94"/>
  <c r="AC93"/>
  <c r="AC92"/>
  <c r="AC91"/>
  <c r="AU80" i="19"/>
  <c r="AU83"/>
  <c r="AU85"/>
  <c r="AC80"/>
  <c r="AF80" s="1"/>
  <c r="AC85"/>
  <c r="AF85" s="1"/>
  <c r="AC84"/>
  <c r="AF84" s="1"/>
  <c r="AC83"/>
  <c r="AF83" s="1"/>
  <c r="AC82"/>
  <c r="AF82" s="1"/>
  <c r="AD81"/>
  <c r="AD80"/>
  <c r="AG80" s="1"/>
  <c r="AU12"/>
  <c r="AU8"/>
  <c r="AU39"/>
  <c r="AU35"/>
  <c r="AU50"/>
  <c r="AU48"/>
  <c r="AU46"/>
  <c r="AU44"/>
  <c r="AU43"/>
  <c r="AU62"/>
  <c r="AU58"/>
  <c r="U55"/>
  <c r="X55" s="1"/>
  <c r="V55"/>
  <c r="Y55"/>
  <c r="U56"/>
  <c r="X56" s="1"/>
  <c r="V56"/>
  <c r="Y56" s="1"/>
  <c r="U57"/>
  <c r="X57"/>
  <c r="V57"/>
  <c r="Y57" s="1"/>
  <c r="U58"/>
  <c r="X58"/>
  <c r="V58"/>
  <c r="Y58" s="1"/>
  <c r="U59"/>
  <c r="X59"/>
  <c r="V59"/>
  <c r="Y59" s="1"/>
  <c r="U60"/>
  <c r="X60"/>
  <c r="V60"/>
  <c r="Y60" s="1"/>
  <c r="U61"/>
  <c r="V61"/>
  <c r="Y61"/>
  <c r="U62"/>
  <c r="X62" s="1"/>
  <c r="V62"/>
  <c r="Y62"/>
  <c r="U63"/>
  <c r="X63" s="1"/>
  <c r="V63"/>
  <c r="Y63"/>
  <c r="AP9" i="29"/>
  <c r="AP20"/>
  <c r="AP31"/>
  <c r="AR7"/>
  <c r="AR9"/>
  <c r="AR11"/>
  <c r="AR13"/>
  <c r="AR15"/>
  <c r="AR27"/>
  <c r="AR32"/>
  <c r="AR36"/>
  <c r="AR38"/>
  <c r="AR43"/>
  <c r="G6" i="57"/>
  <c r="G5" i="68"/>
  <c r="AG81" i="19"/>
  <c r="AU82"/>
  <c r="AU84"/>
  <c r="AU86"/>
  <c r="AU87"/>
  <c r="AU14"/>
  <c r="AU37"/>
  <c r="AU33"/>
  <c r="AU31"/>
  <c r="AU51"/>
  <c r="AU49"/>
  <c r="AU47"/>
  <c r="AU45"/>
  <c r="AU60"/>
  <c r="AU56"/>
  <c r="V73"/>
  <c r="Y73"/>
  <c r="V69"/>
  <c r="Y69"/>
  <c r="V67"/>
  <c r="Y67"/>
  <c r="U69"/>
  <c r="X69"/>
  <c r="U70"/>
  <c r="X70"/>
  <c r="U71"/>
  <c r="X71"/>
  <c r="V71"/>
  <c r="Y71"/>
  <c r="U72"/>
  <c r="X72"/>
  <c r="V72"/>
  <c r="Y72"/>
  <c r="V74"/>
  <c r="Y74"/>
  <c r="U67"/>
  <c r="X67"/>
  <c r="U68"/>
  <c r="X68"/>
  <c r="V68"/>
  <c r="Y68"/>
  <c r="V70"/>
  <c r="Y70"/>
  <c r="U73"/>
  <c r="X73"/>
  <c r="U74"/>
  <c r="X74"/>
  <c r="U75"/>
  <c r="X75"/>
  <c r="V75"/>
  <c r="Y75"/>
  <c r="AP10" i="29"/>
  <c r="AP21"/>
  <c r="AP32"/>
  <c r="AP36"/>
  <c r="AP43"/>
  <c r="AP47"/>
  <c r="AP51"/>
  <c r="AP58"/>
  <c r="AP62"/>
  <c r="AP69"/>
  <c r="AP73"/>
  <c r="AP84"/>
  <c r="AP91"/>
  <c r="AP95"/>
  <c r="AP99"/>
  <c r="AR8"/>
  <c r="AR10"/>
  <c r="AR12"/>
  <c r="AR14"/>
  <c r="AR19"/>
  <c r="AR21"/>
  <c r="W12" i="18"/>
  <c r="V12"/>
  <c r="G3" i="25"/>
  <c r="I3"/>
  <c r="K3"/>
  <c r="P3"/>
  <c r="Q3"/>
  <c r="T3"/>
  <c r="Z3"/>
  <c r="AB3"/>
  <c r="AE3"/>
  <c r="AJ3"/>
  <c r="AL3"/>
  <c r="AN3"/>
  <c r="AR3"/>
  <c r="V32" i="13"/>
  <c r="Y32"/>
  <c r="W32"/>
  <c r="Z32"/>
  <c r="V34"/>
  <c r="Y34"/>
  <c r="W34"/>
  <c r="Z34"/>
  <c r="V36"/>
  <c r="Y36"/>
  <c r="W36"/>
  <c r="Z36"/>
  <c r="V38"/>
  <c r="Y38"/>
  <c r="W38"/>
  <c r="Z38"/>
  <c r="V31"/>
  <c r="W31"/>
  <c r="Z31" s="1"/>
  <c r="V33"/>
  <c r="W33"/>
  <c r="Z33"/>
  <c r="V35"/>
  <c r="Y35" s="1"/>
  <c r="W35"/>
  <c r="Z35" s="1"/>
  <c r="V37"/>
  <c r="Y37" s="1"/>
  <c r="W37"/>
  <c r="V39"/>
  <c r="W39"/>
  <c r="AP35"/>
  <c r="AR31"/>
  <c r="AR35"/>
  <c r="AR39"/>
  <c r="AP14"/>
  <c r="AP13"/>
  <c r="AP10"/>
  <c r="AP9"/>
  <c r="AR26"/>
  <c r="AR25"/>
  <c r="AR21"/>
  <c r="AC25"/>
  <c r="AF25" s="1"/>
  <c r="AB19"/>
  <c r="AE19" s="1"/>
  <c r="AB21"/>
  <c r="AE21" s="1"/>
  <c r="AC23"/>
  <c r="AF23" s="1"/>
  <c r="AC27"/>
  <c r="AF27" s="1"/>
  <c r="AC20"/>
  <c r="AF20" s="1"/>
  <c r="AC22"/>
  <c r="AC24"/>
  <c r="AF24" s="1"/>
  <c r="AC26"/>
  <c r="AF26" s="1"/>
  <c r="AP62"/>
  <c r="AP61"/>
  <c r="AP58"/>
  <c r="AP57"/>
  <c r="AR86"/>
  <c r="AR85"/>
  <c r="AE85"/>
  <c r="AR82"/>
  <c r="AR81"/>
  <c r="AC85"/>
  <c r="AF85"/>
  <c r="AC81"/>
  <c r="AF81"/>
  <c r="AB79"/>
  <c r="AE79"/>
  <c r="AC79"/>
  <c r="AF79"/>
  <c r="AB81"/>
  <c r="AE81"/>
  <c r="AB83"/>
  <c r="AE83"/>
  <c r="AC83"/>
  <c r="AF83"/>
  <c r="AB85"/>
  <c r="AB87"/>
  <c r="AE87"/>
  <c r="AC87"/>
  <c r="AF87" s="1"/>
  <c r="AB80"/>
  <c r="AE80"/>
  <c r="AC80"/>
  <c r="AF80" s="1"/>
  <c r="AB82"/>
  <c r="AE82"/>
  <c r="AC82"/>
  <c r="AF82" s="1"/>
  <c r="AB84"/>
  <c r="AE84"/>
  <c r="AC84"/>
  <c r="AF84" s="1"/>
  <c r="AB86"/>
  <c r="AE86"/>
  <c r="AC86"/>
  <c r="AF86" s="1"/>
  <c r="AP98"/>
  <c r="AP97"/>
  <c r="AP95"/>
  <c r="AP92"/>
  <c r="AR91"/>
  <c r="AP91"/>
  <c r="AP75"/>
  <c r="AP72"/>
  <c r="AP71"/>
  <c r="AP68"/>
  <c r="AR67"/>
  <c r="AP67"/>
  <c r="AP51"/>
  <c r="AP48"/>
  <c r="AR44"/>
  <c r="AC43" i="38"/>
  <c r="AD43"/>
  <c r="AR43"/>
  <c r="AC41"/>
  <c r="AD41"/>
  <c r="AR41"/>
  <c r="X13"/>
  <c r="S13"/>
  <c r="O13"/>
  <c r="R13"/>
  <c r="AO95" i="19"/>
  <c r="AJ95"/>
  <c r="AT94"/>
  <c r="AL94"/>
  <c r="AQ94"/>
  <c r="AO94"/>
  <c r="AJ94"/>
  <c r="AT92"/>
  <c r="AL92"/>
  <c r="AQ92"/>
  <c r="AO92"/>
  <c r="AJ92"/>
  <c r="AT91"/>
  <c r="AL91"/>
  <c r="AQ91"/>
  <c r="AO91"/>
  <c r="AJ91"/>
  <c r="AL97"/>
  <c r="AQ97"/>
  <c r="AO97"/>
  <c r="AJ97"/>
  <c r="AT97"/>
  <c r="AL96"/>
  <c r="AQ96"/>
  <c r="AO96"/>
  <c r="AJ96"/>
  <c r="AT96"/>
  <c r="AL93"/>
  <c r="AQ93"/>
  <c r="AO93"/>
  <c r="AJ93"/>
  <c r="AT93"/>
  <c r="AK93"/>
  <c r="AB32" i="13"/>
  <c r="AE32" s="1"/>
  <c r="AC32"/>
  <c r="AF32"/>
  <c r="AB34"/>
  <c r="AC34"/>
  <c r="AF34"/>
  <c r="AB36"/>
  <c r="AE36" s="1"/>
  <c r="AC36"/>
  <c r="AF36" s="1"/>
  <c r="AB38"/>
  <c r="AE38" s="1"/>
  <c r="AC38"/>
  <c r="AF38"/>
  <c r="AB31"/>
  <c r="AE31" s="1"/>
  <c r="AC31"/>
  <c r="AF31" s="1"/>
  <c r="AB33"/>
  <c r="AE33" s="1"/>
  <c r="AC33"/>
  <c r="AF33"/>
  <c r="AB35"/>
  <c r="AE35"/>
  <c r="AC35"/>
  <c r="AF35"/>
  <c r="AB37"/>
  <c r="AE37"/>
  <c r="AC37"/>
  <c r="AB39"/>
  <c r="AE39" s="1"/>
  <c r="AC39"/>
  <c r="AF39" s="1"/>
  <c r="Y33"/>
  <c r="AP33"/>
  <c r="Z37"/>
  <c r="AP37"/>
  <c r="AR33"/>
  <c r="AF37"/>
  <c r="AR37"/>
  <c r="AR14"/>
  <c r="AR13"/>
  <c r="AE13"/>
  <c r="AR10"/>
  <c r="AR9"/>
  <c r="AC7"/>
  <c r="AF7" s="1"/>
  <c r="AC13"/>
  <c r="AF13"/>
  <c r="AC9"/>
  <c r="AF9" s="1"/>
  <c r="AB7"/>
  <c r="AE7"/>
  <c r="AB9"/>
  <c r="AE9" s="1"/>
  <c r="AB11"/>
  <c r="AE11"/>
  <c r="AC11"/>
  <c r="AF11" s="1"/>
  <c r="AB13"/>
  <c r="AB15"/>
  <c r="AE15"/>
  <c r="AC15"/>
  <c r="AF15" s="1"/>
  <c r="AB8"/>
  <c r="AE8" s="1"/>
  <c r="AC8"/>
  <c r="AF8" s="1"/>
  <c r="AB10"/>
  <c r="AE10"/>
  <c r="AC10"/>
  <c r="AF10" s="1"/>
  <c r="AB12"/>
  <c r="AE12" s="1"/>
  <c r="AC12"/>
  <c r="AF12" s="1"/>
  <c r="AB14"/>
  <c r="AE14"/>
  <c r="AC14"/>
  <c r="AF14" s="1"/>
  <c r="AP26"/>
  <c r="AP25"/>
  <c r="AP22"/>
  <c r="W20"/>
  <c r="V22"/>
  <c r="Y22" s="1"/>
  <c r="W22"/>
  <c r="Z22"/>
  <c r="W24"/>
  <c r="Z24" s="1"/>
  <c r="V26"/>
  <c r="Y26"/>
  <c r="W26"/>
  <c r="Z26" s="1"/>
  <c r="V19"/>
  <c r="Y19"/>
  <c r="W19"/>
  <c r="Z19" s="1"/>
  <c r="V21"/>
  <c r="Y21"/>
  <c r="W21"/>
  <c r="Z21" s="1"/>
  <c r="V23"/>
  <c r="Y23"/>
  <c r="W23"/>
  <c r="Z23" s="1"/>
  <c r="V25"/>
  <c r="Y25"/>
  <c r="W25"/>
  <c r="Z25" s="1"/>
  <c r="V27"/>
  <c r="Y27"/>
  <c r="W27"/>
  <c r="Z27" s="1"/>
  <c r="V24"/>
  <c r="Y24"/>
  <c r="V20"/>
  <c r="AR62"/>
  <c r="AR61"/>
  <c r="AR58"/>
  <c r="AR57"/>
  <c r="AC55"/>
  <c r="AF55" s="1"/>
  <c r="AC61"/>
  <c r="AF61" s="1"/>
  <c r="AC57"/>
  <c r="AF57" s="1"/>
  <c r="AB55"/>
  <c r="AE55"/>
  <c r="AB57"/>
  <c r="AE57" s="1"/>
  <c r="AB59"/>
  <c r="AE59" s="1"/>
  <c r="AC59"/>
  <c r="AF59" s="1"/>
  <c r="AB61"/>
  <c r="AE61"/>
  <c r="AB63"/>
  <c r="AE63" s="1"/>
  <c r="AC63"/>
  <c r="AF63" s="1"/>
  <c r="AB56"/>
  <c r="AE56" s="1"/>
  <c r="AC56"/>
  <c r="AF56"/>
  <c r="AB58"/>
  <c r="AE58" s="1"/>
  <c r="AC58"/>
  <c r="AF58" s="1"/>
  <c r="AB60"/>
  <c r="AE60" s="1"/>
  <c r="AC60"/>
  <c r="AF60"/>
  <c r="AB62"/>
  <c r="AE62" s="1"/>
  <c r="AC62"/>
  <c r="AF62" s="1"/>
  <c r="AP86"/>
  <c r="AP85"/>
  <c r="AP82"/>
  <c r="AP81"/>
  <c r="W80"/>
  <c r="V82"/>
  <c r="Y82"/>
  <c r="W82"/>
  <c r="Z82" s="1"/>
  <c r="W84"/>
  <c r="Z84" s="1"/>
  <c r="V86"/>
  <c r="Y86" s="1"/>
  <c r="W86"/>
  <c r="Z86"/>
  <c r="V79"/>
  <c r="Y79" s="1"/>
  <c r="W79"/>
  <c r="Z79" s="1"/>
  <c r="V81"/>
  <c r="Y81" s="1"/>
  <c r="W81"/>
  <c r="Z81"/>
  <c r="V83"/>
  <c r="Y83" s="1"/>
  <c r="W83"/>
  <c r="Z83" s="1"/>
  <c r="V85"/>
  <c r="Y85" s="1"/>
  <c r="W85"/>
  <c r="Z85"/>
  <c r="V87"/>
  <c r="W87"/>
  <c r="Z87" s="1"/>
  <c r="V84"/>
  <c r="Y84" s="1"/>
  <c r="V80"/>
  <c r="AR98"/>
  <c r="AR97"/>
  <c r="AR95"/>
  <c r="AR92"/>
  <c r="AC97"/>
  <c r="AF97" s="1"/>
  <c r="AB91"/>
  <c r="AE91"/>
  <c r="AB93"/>
  <c r="AE93" s="1"/>
  <c r="AC92"/>
  <c r="AF92"/>
  <c r="AC94"/>
  <c r="AF94" s="1"/>
  <c r="AC96"/>
  <c r="AF96"/>
  <c r="AB97"/>
  <c r="AE97" s="1"/>
  <c r="AC98"/>
  <c r="AF98"/>
  <c r="AC93"/>
  <c r="AF93" s="1"/>
  <c r="V96"/>
  <c r="Y96"/>
  <c r="W98"/>
  <c r="Z98" s="1"/>
  <c r="V99"/>
  <c r="Y99"/>
  <c r="W99"/>
  <c r="Z99" s="1"/>
  <c r="V92"/>
  <c r="Y92"/>
  <c r="W96"/>
  <c r="Z96" s="1"/>
  <c r="V97"/>
  <c r="Y97"/>
  <c r="W97"/>
  <c r="Z97" s="1"/>
  <c r="V98"/>
  <c r="Y98"/>
  <c r="W92"/>
  <c r="Z92" s="1"/>
  <c r="V94"/>
  <c r="Y94"/>
  <c r="W94"/>
  <c r="Z94" s="1"/>
  <c r="V91"/>
  <c r="Y91"/>
  <c r="W91"/>
  <c r="Z91" s="1"/>
  <c r="V93"/>
  <c r="Y93"/>
  <c r="W93"/>
  <c r="Z93" s="1"/>
  <c r="V95"/>
  <c r="Y95"/>
  <c r="W95"/>
  <c r="Z95" s="1"/>
  <c r="AR75"/>
  <c r="AR72"/>
  <c r="AR71"/>
  <c r="AR68"/>
  <c r="V68"/>
  <c r="Y68"/>
  <c r="V70"/>
  <c r="Y70"/>
  <c r="W70"/>
  <c r="Z70"/>
  <c r="V72"/>
  <c r="Y72"/>
  <c r="V74"/>
  <c r="Y74"/>
  <c r="W74"/>
  <c r="Z74"/>
  <c r="V67"/>
  <c r="Y67"/>
  <c r="W67"/>
  <c r="Z67"/>
  <c r="V69"/>
  <c r="Y69"/>
  <c r="W69"/>
  <c r="Z69"/>
  <c r="V71"/>
  <c r="Y71"/>
  <c r="W71"/>
  <c r="Z71"/>
  <c r="V73"/>
  <c r="Y73"/>
  <c r="W73"/>
  <c r="Z73"/>
  <c r="V75"/>
  <c r="Y75"/>
  <c r="W75"/>
  <c r="Z75"/>
  <c r="W72"/>
  <c r="Z72"/>
  <c r="W68"/>
  <c r="Z68"/>
  <c r="AR51"/>
  <c r="AR48"/>
  <c r="AR47"/>
  <c r="AP47"/>
  <c r="AP44"/>
  <c r="AR43"/>
  <c r="W41" i="38"/>
  <c r="X41"/>
  <c r="AP41"/>
  <c r="W36"/>
  <c r="X36"/>
  <c r="AP36"/>
  <c r="O11"/>
  <c r="R11"/>
  <c r="S11"/>
  <c r="X11"/>
  <c r="AP21" i="10"/>
  <c r="AA21"/>
  <c r="Z21"/>
  <c r="AP45"/>
  <c r="AP62"/>
  <c r="X16" i="17"/>
  <c r="AW36"/>
  <c r="Z36"/>
  <c r="AA36"/>
  <c r="AW40"/>
  <c r="Z40"/>
  <c r="AA40"/>
  <c r="AW44"/>
  <c r="Z44"/>
  <c r="AA44"/>
  <c r="Z49"/>
  <c r="AA49"/>
  <c r="AW49"/>
  <c r="Z54"/>
  <c r="AA54"/>
  <c r="AW54"/>
  <c r="AW81"/>
  <c r="AW86"/>
  <c r="AW99"/>
  <c r="AW98"/>
  <c r="AW97"/>
  <c r="AW96"/>
  <c r="AW95"/>
  <c r="AW94"/>
  <c r="AW93"/>
  <c r="AW92"/>
  <c r="AW91"/>
  <c r="AW90"/>
  <c r="AW89"/>
  <c r="AW88"/>
  <c r="AW87"/>
  <c r="AW101"/>
  <c r="AW102"/>
  <c r="AW103"/>
  <c r="AW105"/>
  <c r="AW106"/>
  <c r="AW112"/>
  <c r="AW124"/>
  <c r="AW122"/>
  <c r="AW120"/>
  <c r="AW118"/>
  <c r="AW116"/>
  <c r="AW114"/>
  <c r="AW127"/>
  <c r="AW129"/>
  <c r="AD36" i="38"/>
  <c r="W13"/>
  <c r="Z21" i="28"/>
  <c r="N7"/>
  <c r="X7" s="1"/>
  <c r="W7"/>
  <c r="N10"/>
  <c r="X10" s="1"/>
  <c r="W10"/>
  <c r="N13"/>
  <c r="X13"/>
  <c r="W13"/>
  <c r="AP22" i="10"/>
  <c r="Z22"/>
  <c r="AP28"/>
  <c r="AA28"/>
  <c r="Z28"/>
  <c r="AP33"/>
  <c r="AP39"/>
  <c r="AP40"/>
  <c r="AP46"/>
  <c r="AP52"/>
  <c r="AP56"/>
  <c r="AP63"/>
  <c r="X15" i="17"/>
  <c r="X24"/>
  <c r="AW38"/>
  <c r="Z38"/>
  <c r="AA38"/>
  <c r="AW42"/>
  <c r="Z42"/>
  <c r="AA42"/>
  <c r="Z46"/>
  <c r="AA46"/>
  <c r="AW46"/>
  <c r="Z51"/>
  <c r="AA51"/>
  <c r="AW51"/>
  <c r="Z34"/>
  <c r="AW34"/>
  <c r="AW60"/>
  <c r="AW73"/>
  <c r="AW72"/>
  <c r="AW71"/>
  <c r="AW70"/>
  <c r="AW69"/>
  <c r="AW68"/>
  <c r="AW67"/>
  <c r="AW66"/>
  <c r="AW65"/>
  <c r="AW64"/>
  <c r="AW63"/>
  <c r="AW62"/>
  <c r="AW61"/>
  <c r="AW75"/>
  <c r="AW76"/>
  <c r="AW77"/>
  <c r="AW79"/>
  <c r="AW80"/>
  <c r="AW107"/>
  <c r="AW125"/>
  <c r="AW123"/>
  <c r="AW121"/>
  <c r="AW119"/>
  <c r="AW117"/>
  <c r="AW115"/>
  <c r="AW113"/>
  <c r="AW128"/>
  <c r="AW131"/>
  <c r="AW132"/>
  <c r="AW133"/>
  <c r="AO13" i="13"/>
  <c r="AO9"/>
  <c r="AO25"/>
  <c r="AO21"/>
  <c r="AO61"/>
  <c r="AO57"/>
  <c r="AO85"/>
  <c r="AO81"/>
  <c r="AO97"/>
  <c r="AO95"/>
  <c r="AO91"/>
  <c r="AO75"/>
  <c r="AO71"/>
  <c r="AO67"/>
  <c r="AO51"/>
  <c r="AV21" i="28"/>
  <c r="X7" i="23"/>
  <c r="X19"/>
  <c r="X15"/>
  <c r="X11"/>
  <c r="X24"/>
  <c r="AQ50"/>
  <c r="AS41"/>
  <c r="AS50"/>
  <c r="AQ68"/>
  <c r="AS65"/>
  <c r="AS69"/>
  <c r="AQ102"/>
  <c r="AS87"/>
  <c r="AS91"/>
  <c r="AS99"/>
  <c r="AS105"/>
  <c r="AS114"/>
  <c r="AS122"/>
  <c r="AS127"/>
  <c r="AS132"/>
  <c r="AQ34"/>
  <c r="X38"/>
  <c r="AQ38"/>
  <c r="X42"/>
  <c r="AQ42"/>
  <c r="X46"/>
  <c r="AQ46"/>
  <c r="AS35"/>
  <c r="AS43"/>
  <c r="AS53"/>
  <c r="AQ63"/>
  <c r="AQ67"/>
  <c r="AQ71"/>
  <c r="AQ81"/>
  <c r="AS63"/>
  <c r="AS76"/>
  <c r="AS81"/>
  <c r="AQ88"/>
  <c r="AQ96"/>
  <c r="N7" i="10"/>
  <c r="Y7" s="1"/>
  <c r="N8"/>
  <c r="N10"/>
  <c r="N11"/>
  <c r="Y11" s="1"/>
  <c r="N13"/>
  <c r="N14"/>
  <c r="W26"/>
  <c r="AO39"/>
  <c r="AO46"/>
  <c r="AO45"/>
  <c r="AO52"/>
  <c r="AO56"/>
  <c r="W27" i="17"/>
  <c r="W24"/>
  <c r="W19"/>
  <c r="W15"/>
  <c r="W11"/>
  <c r="W7"/>
  <c r="AV34"/>
  <c r="AX43" i="27"/>
  <c r="AX88"/>
  <c r="AX92"/>
  <c r="AV118"/>
  <c r="AV132"/>
  <c r="AV39"/>
  <c r="AV47"/>
  <c r="AV86"/>
  <c r="AV90"/>
  <c r="AX94"/>
  <c r="AX103"/>
  <c r="W24" i="23"/>
  <c r="W22"/>
  <c r="W19"/>
  <c r="W17"/>
  <c r="W15"/>
  <c r="W13"/>
  <c r="W11"/>
  <c r="W8"/>
  <c r="W7"/>
  <c r="V54"/>
  <c r="X54"/>
  <c r="V51"/>
  <c r="V49"/>
  <c r="V45"/>
  <c r="X45"/>
  <c r="V43"/>
  <c r="V41"/>
  <c r="X41"/>
  <c r="V39"/>
  <c r="V37"/>
  <c r="X37" s="1"/>
  <c r="W36"/>
  <c r="AP34"/>
  <c r="AP38"/>
  <c r="AP42"/>
  <c r="AP46"/>
  <c r="AP51"/>
  <c r="AR35"/>
  <c r="AR37"/>
  <c r="AR39"/>
  <c r="AR41"/>
  <c r="AR43"/>
  <c r="AR45"/>
  <c r="AR47"/>
  <c r="AR50"/>
  <c r="AR53"/>
  <c r="AR55"/>
  <c r="AP63"/>
  <c r="AP67"/>
  <c r="AP71"/>
  <c r="AP76"/>
  <c r="AP81"/>
  <c r="AR61"/>
  <c r="AR63"/>
  <c r="AR65"/>
  <c r="AR67"/>
  <c r="AR69"/>
  <c r="AR71"/>
  <c r="AR73"/>
  <c r="AR76"/>
  <c r="AR79"/>
  <c r="AR81"/>
  <c r="AP89"/>
  <c r="AP93"/>
  <c r="AP97"/>
  <c r="AP102"/>
  <c r="AP107"/>
  <c r="AR87"/>
  <c r="AR89"/>
  <c r="AR91"/>
  <c r="AR93"/>
  <c r="AR95"/>
  <c r="AR97"/>
  <c r="AR99"/>
  <c r="AR102"/>
  <c r="AR105"/>
  <c r="AR107"/>
  <c r="AP112"/>
  <c r="AP114"/>
  <c r="AP116"/>
  <c r="AP118"/>
  <c r="AP120"/>
  <c r="AP122"/>
  <c r="AP124"/>
  <c r="AP127"/>
  <c r="AP129"/>
  <c r="AP132"/>
  <c r="AR112"/>
  <c r="AR114"/>
  <c r="AR116"/>
  <c r="AR118"/>
  <c r="AR120"/>
  <c r="AR122"/>
  <c r="AR124"/>
  <c r="AR127"/>
  <c r="AR129"/>
  <c r="AR132"/>
  <c r="AI34" i="22"/>
  <c r="AI38"/>
  <c r="AI42"/>
  <c r="AI46"/>
  <c r="V46"/>
  <c r="AI51"/>
  <c r="AI60"/>
  <c r="W60"/>
  <c r="V62"/>
  <c r="W62"/>
  <c r="AI62"/>
  <c r="V75"/>
  <c r="W75"/>
  <c r="AI75"/>
  <c r="V77"/>
  <c r="W77"/>
  <c r="AI77"/>
  <c r="V80"/>
  <c r="W80"/>
  <c r="AI80"/>
  <c r="AI87"/>
  <c r="W87"/>
  <c r="AI91"/>
  <c r="AI95"/>
  <c r="AI99"/>
  <c r="W99"/>
  <c r="AI102"/>
  <c r="W102"/>
  <c r="AI105"/>
  <c r="AI118"/>
  <c r="AI120"/>
  <c r="AI129"/>
  <c r="AI132"/>
  <c r="AI36"/>
  <c r="AI40"/>
  <c r="AI44"/>
  <c r="AI49"/>
  <c r="AI54"/>
  <c r="AI76"/>
  <c r="V76"/>
  <c r="W76"/>
  <c r="AI81"/>
  <c r="V81"/>
  <c r="W81"/>
  <c r="AI89"/>
  <c r="W89"/>
  <c r="AI93"/>
  <c r="V93"/>
  <c r="W93"/>
  <c r="AI97"/>
  <c r="AI101"/>
  <c r="W103"/>
  <c r="AI103"/>
  <c r="AI106"/>
  <c r="AI114"/>
  <c r="W114"/>
  <c r="AI123"/>
  <c r="AD20" i="16"/>
  <c r="R20"/>
  <c r="Q20"/>
  <c r="AC8"/>
  <c r="O8"/>
  <c r="AU35" i="27"/>
  <c r="AU39"/>
  <c r="AU43"/>
  <c r="AU47"/>
  <c r="AU53"/>
  <c r="AW35"/>
  <c r="AW39"/>
  <c r="AW43"/>
  <c r="AW47"/>
  <c r="AW53"/>
  <c r="AU86"/>
  <c r="AU88"/>
  <c r="AU90"/>
  <c r="AU92"/>
  <c r="AU94"/>
  <c r="AU96"/>
  <c r="AU98"/>
  <c r="AU101"/>
  <c r="AU103"/>
  <c r="AU106"/>
  <c r="AW86"/>
  <c r="AW88"/>
  <c r="AW90"/>
  <c r="AW92"/>
  <c r="AW94"/>
  <c r="AW96"/>
  <c r="AW98"/>
  <c r="AW101"/>
  <c r="AW103"/>
  <c r="AW106"/>
  <c r="AU112"/>
  <c r="AU114"/>
  <c r="AU116"/>
  <c r="AU118"/>
  <c r="AU120"/>
  <c r="AU122"/>
  <c r="AU124"/>
  <c r="AU127"/>
  <c r="AU129"/>
  <c r="AU132"/>
  <c r="AW112"/>
  <c r="AW114"/>
  <c r="AW116"/>
  <c r="AW118"/>
  <c r="AW120"/>
  <c r="AW122"/>
  <c r="AW124"/>
  <c r="AW127"/>
  <c r="AW129"/>
  <c r="AW132"/>
  <c r="AX108"/>
  <c r="V7"/>
  <c r="V9"/>
  <c r="V11"/>
  <c r="V13"/>
  <c r="V15"/>
  <c r="V17"/>
  <c r="V19"/>
  <c r="V22"/>
  <c r="V24"/>
  <c r="V27"/>
  <c r="AL30"/>
  <c r="AL35"/>
  <c r="AL37"/>
  <c r="AL39"/>
  <c r="AL41"/>
  <c r="AL43"/>
  <c r="AL45"/>
  <c r="AL47"/>
  <c r="AL50"/>
  <c r="AL53"/>
  <c r="AL55"/>
  <c r="AM34"/>
  <c r="AM36"/>
  <c r="AM38"/>
  <c r="AM40"/>
  <c r="AM42"/>
  <c r="AM44"/>
  <c r="AM46"/>
  <c r="AM49"/>
  <c r="AM51"/>
  <c r="AM54"/>
  <c r="AO30"/>
  <c r="AO35"/>
  <c r="AO37"/>
  <c r="AO39"/>
  <c r="AO41"/>
  <c r="AO43"/>
  <c r="AO45"/>
  <c r="AO47"/>
  <c r="AO50"/>
  <c r="AO53"/>
  <c r="AO55"/>
  <c r="AO56"/>
  <c r="AO62"/>
  <c r="AO64"/>
  <c r="AO66"/>
  <c r="AO68"/>
  <c r="AO70"/>
  <c r="AO72"/>
  <c r="AO75"/>
  <c r="AO77"/>
  <c r="AO80"/>
  <c r="AO82"/>
  <c r="AO87"/>
  <c r="AO89"/>
  <c r="AO91"/>
  <c r="AO93"/>
  <c r="AO95"/>
  <c r="AO97"/>
  <c r="AO99"/>
  <c r="AO102"/>
  <c r="AO105"/>
  <c r="AO107"/>
  <c r="AO112"/>
  <c r="AO114"/>
  <c r="AO116"/>
  <c r="AO118"/>
  <c r="AO120"/>
  <c r="AO122"/>
  <c r="AO124"/>
  <c r="AO127"/>
  <c r="AO129"/>
  <c r="AO132"/>
  <c r="AM82"/>
  <c r="AM87"/>
  <c r="AM89"/>
  <c r="AM91"/>
  <c r="AM93"/>
  <c r="AM95"/>
  <c r="AM97"/>
  <c r="AM99"/>
  <c r="AM102"/>
  <c r="AM105"/>
  <c r="AM107"/>
  <c r="U105" i="22"/>
  <c r="W105" s="1"/>
  <c r="U106"/>
  <c r="W106" s="1"/>
  <c r="U112"/>
  <c r="U127"/>
  <c r="U128"/>
  <c r="U129"/>
  <c r="W129"/>
  <c r="U132"/>
  <c r="W132" s="1"/>
  <c r="U53"/>
  <c r="W53"/>
  <c r="AC87"/>
  <c r="AC89"/>
  <c r="AC91"/>
  <c r="AC93"/>
  <c r="AC95"/>
  <c r="AC97"/>
  <c r="AC99"/>
  <c r="AC102"/>
  <c r="AC105"/>
  <c r="Y14" i="10"/>
  <c r="Y8"/>
  <c r="AD8" i="16"/>
  <c r="R8"/>
  <c r="Q8"/>
  <c r="AA26" i="10"/>
  <c r="Y13"/>
  <c r="G10" i="61"/>
  <c r="G18"/>
  <c r="G8"/>
  <c r="G16"/>
  <c r="G12"/>
  <c r="G4"/>
  <c r="G6"/>
  <c r="G5" i="79"/>
  <c r="G32" i="59"/>
  <c r="G4"/>
  <c r="G26"/>
  <c r="G10"/>
  <c r="G6"/>
  <c r="G18"/>
  <c r="G14"/>
  <c r="G22"/>
  <c r="G30"/>
  <c r="G24" i="67"/>
  <c r="G28"/>
  <c r="G15"/>
  <c r="G12" i="57"/>
  <c r="G8"/>
  <c r="G10"/>
  <c r="G17" i="89"/>
  <c r="G18"/>
  <c r="G19"/>
  <c r="G20"/>
  <c r="E3"/>
  <c r="E4"/>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G65"/>
  <c r="G66"/>
  <c r="G63"/>
  <c r="G61"/>
  <c r="G59"/>
  <c r="G57"/>
  <c r="G55"/>
  <c r="G53"/>
  <c r="G51"/>
  <c r="G64"/>
  <c r="G62"/>
  <c r="G60"/>
  <c r="G58"/>
  <c r="G56"/>
  <c r="G54"/>
  <c r="G52"/>
  <c r="G33"/>
  <c r="G31"/>
  <c r="G29"/>
  <c r="G27"/>
  <c r="G25"/>
  <c r="G23"/>
  <c r="G21"/>
  <c r="G34"/>
  <c r="G32"/>
  <c r="G30"/>
  <c r="G28"/>
  <c r="G26"/>
  <c r="G24"/>
  <c r="G50"/>
  <c r="G49"/>
  <c r="G48"/>
  <c r="G47"/>
  <c r="G46"/>
  <c r="G45"/>
  <c r="G44"/>
  <c r="G43"/>
  <c r="G42"/>
  <c r="G41"/>
  <c r="G40"/>
  <c r="G39"/>
  <c r="G38"/>
  <c r="G37"/>
  <c r="G36"/>
  <c r="G22"/>
  <c r="G4"/>
  <c r="G5"/>
  <c r="G6"/>
  <c r="G7"/>
  <c r="G8"/>
  <c r="G9"/>
  <c r="G10"/>
  <c r="G11"/>
  <c r="G12"/>
  <c r="G13"/>
  <c r="G14"/>
  <c r="G15"/>
  <c r="G16"/>
  <c r="AP26" i="10"/>
  <c r="Z26"/>
  <c r="Y10"/>
  <c r="AC90" i="46"/>
  <c r="BD11"/>
  <c r="V13" i="18"/>
  <c r="Y13" s="1"/>
  <c r="W13"/>
  <c r="Z13"/>
  <c r="AS43" i="25"/>
  <c r="AM42"/>
  <c r="AQ42"/>
  <c r="AS38"/>
  <c r="AM8"/>
  <c r="AK7"/>
  <c r="AK17"/>
  <c r="AK27"/>
  <c r="AK38"/>
  <c r="AI8"/>
  <c r="AI18"/>
  <c r="AI28"/>
  <c r="AI42"/>
  <c r="AJ32"/>
  <c r="AQ32"/>
  <c r="F3"/>
  <c r="N3"/>
  <c r="Y3"/>
  <c r="AI3"/>
  <c r="AQ3"/>
  <c r="BE99" i="46"/>
  <c r="AB99"/>
  <c r="BF84"/>
  <c r="BF79"/>
  <c r="AD25"/>
  <c r="AG25"/>
  <c r="AD21"/>
  <c r="AC25"/>
  <c r="AF25" s="1"/>
  <c r="AC20"/>
  <c r="AC26"/>
  <c r="AF26"/>
  <c r="AD27"/>
  <c r="AD23"/>
  <c r="AG23" s="1"/>
  <c r="AD19"/>
  <c r="AC23"/>
  <c r="AF23"/>
  <c r="AL35"/>
  <c r="AO35" s="1"/>
  <c r="AL32"/>
  <c r="AK38"/>
  <c r="AK35"/>
  <c r="AN35"/>
  <c r="AL39"/>
  <c r="AL36"/>
  <c r="AL31"/>
  <c r="AK36"/>
  <c r="AK33"/>
  <c r="AD75"/>
  <c r="AG75" s="1"/>
  <c r="AD72"/>
  <c r="AG72" s="1"/>
  <c r="AD67"/>
  <c r="AC73"/>
  <c r="AC70"/>
  <c r="AD71"/>
  <c r="AD68"/>
  <c r="AC74"/>
  <c r="AF74" s="1"/>
  <c r="AC69"/>
  <c r="AL85"/>
  <c r="AK81"/>
  <c r="AN81"/>
  <c r="AK79"/>
  <c r="AL87"/>
  <c r="AL83"/>
  <c r="AO83" s="1"/>
  <c r="AK85"/>
  <c r="AK80"/>
  <c r="AB8" i="25"/>
  <c r="AN43"/>
  <c r="AJ43"/>
  <c r="AN38"/>
  <c r="AJ38"/>
  <c r="AM37"/>
  <c r="AJ37"/>
  <c r="AM33"/>
  <c r="AM28"/>
  <c r="AM27"/>
  <c r="AQ27"/>
  <c r="AM23"/>
  <c r="AM22"/>
  <c r="AQ22"/>
  <c r="AM18"/>
  <c r="AM17"/>
  <c r="AQ17"/>
  <c r="AM13"/>
  <c r="AM12"/>
  <c r="AQ12"/>
  <c r="AB7"/>
  <c r="AM7"/>
  <c r="AK12"/>
  <c r="AK22"/>
  <c r="AK33"/>
  <c r="AK43"/>
  <c r="AI13"/>
  <c r="AI23"/>
  <c r="AI37"/>
  <c r="AM32"/>
  <c r="AI32"/>
  <c r="J3"/>
  <c r="S3"/>
  <c r="AD3"/>
  <c r="AM3"/>
  <c r="AC7" i="12"/>
  <c r="AF7"/>
  <c r="AB9"/>
  <c r="AE9"/>
  <c r="BF72" i="46"/>
  <c r="AL12"/>
  <c r="AL9"/>
  <c r="AK15"/>
  <c r="AK11"/>
  <c r="AK7"/>
  <c r="AL13"/>
  <c r="AO13"/>
  <c r="AL8"/>
  <c r="AK13"/>
  <c r="AN13"/>
  <c r="AK9"/>
  <c r="AC47"/>
  <c r="AC44"/>
  <c r="AC49"/>
  <c r="AC46"/>
  <c r="AL62"/>
  <c r="AL56"/>
  <c r="AO56" s="1"/>
  <c r="AK62"/>
  <c r="AK58"/>
  <c r="AL60"/>
  <c r="AL57"/>
  <c r="AO57" s="1"/>
  <c r="AK60"/>
  <c r="AK56"/>
  <c r="AN56" s="1"/>
  <c r="V84"/>
  <c r="V80"/>
  <c r="U85"/>
  <c r="U81"/>
  <c r="V87"/>
  <c r="V83"/>
  <c r="V79"/>
  <c r="U84"/>
  <c r="U80"/>
  <c r="AD97"/>
  <c r="AG97" s="1"/>
  <c r="AD92"/>
  <c r="AD96"/>
  <c r="AG96" s="1"/>
  <c r="AD93"/>
  <c r="X31"/>
  <c r="BD31"/>
  <c r="BD61"/>
  <c r="X37"/>
  <c r="AD11"/>
  <c r="AC10"/>
  <c r="AC9"/>
  <c r="AF9" s="1"/>
  <c r="AC8"/>
  <c r="AD12"/>
  <c r="AD10"/>
  <c r="AD9"/>
  <c r="AG9" s="1"/>
  <c r="AD8"/>
  <c r="AD7"/>
  <c r="BE84"/>
  <c r="BE83"/>
  <c r="BE82"/>
  <c r="BE81"/>
  <c r="BE80"/>
  <c r="BE79"/>
  <c r="BE72"/>
  <c r="BE68"/>
  <c r="BE61"/>
  <c r="BE58"/>
  <c r="AT13" i="19"/>
  <c r="AT8"/>
  <c r="AT37"/>
  <c r="AT34"/>
  <c r="AT63"/>
  <c r="AT58"/>
  <c r="AT74"/>
  <c r="AT72"/>
  <c r="AT70"/>
  <c r="AT68"/>
  <c r="AT99"/>
  <c r="AT95"/>
  <c r="S11" i="29"/>
  <c r="AP11" s="1"/>
  <c r="AO11"/>
  <c r="AO25"/>
  <c r="S25"/>
  <c r="AO44"/>
  <c r="S44"/>
  <c r="AO49"/>
  <c r="S49"/>
  <c r="AP49"/>
  <c r="S63"/>
  <c r="AO63"/>
  <c r="AO71"/>
  <c r="S71"/>
  <c r="AP71" s="1"/>
  <c r="S85"/>
  <c r="AO85"/>
  <c r="AO93"/>
  <c r="S93"/>
  <c r="AP93"/>
  <c r="AQ27"/>
  <c r="AQ38"/>
  <c r="S8"/>
  <c r="AO8"/>
  <c r="AR34" i="38"/>
  <c r="AC34"/>
  <c r="AD34"/>
  <c r="AV20" i="28"/>
  <c r="AA20"/>
  <c r="Z20"/>
  <c r="AX47"/>
  <c r="BC20" i="46"/>
  <c r="BC13"/>
  <c r="T15"/>
  <c r="S12" i="29"/>
  <c r="AP12" s="1"/>
  <c r="AO12"/>
  <c r="S22"/>
  <c r="AO22"/>
  <c r="S37"/>
  <c r="AO37"/>
  <c r="S45"/>
  <c r="AP45" s="1"/>
  <c r="AO45"/>
  <c r="S59"/>
  <c r="AO59"/>
  <c r="S67"/>
  <c r="AO67"/>
  <c r="S81"/>
  <c r="AO81"/>
  <c r="S86"/>
  <c r="AP86" s="1"/>
  <c r="AO86"/>
  <c r="AQ26"/>
  <c r="T26"/>
  <c r="AQ33"/>
  <c r="T33"/>
  <c r="AQ37"/>
  <c r="T37"/>
  <c r="AR37" s="1"/>
  <c r="AQ44"/>
  <c r="T44"/>
  <c r="AR44"/>
  <c r="AR27" i="38"/>
  <c r="AC27"/>
  <c r="AD27"/>
  <c r="AX21" i="28"/>
  <c r="BE92" i="46"/>
  <c r="BE37"/>
  <c r="BE33"/>
  <c r="BE26"/>
  <c r="BE22"/>
  <c r="BE8"/>
  <c r="AT82" i="19"/>
  <c r="AT84"/>
  <c r="AT86"/>
  <c r="S13" i="29"/>
  <c r="AO13"/>
  <c r="AO23"/>
  <c r="S23"/>
  <c r="AP23" s="1"/>
  <c r="S33"/>
  <c r="AP33" s="1"/>
  <c r="AO33"/>
  <c r="S38"/>
  <c r="AP38" s="1"/>
  <c r="AO38"/>
  <c r="AO55"/>
  <c r="S55"/>
  <c r="S60"/>
  <c r="AP60"/>
  <c r="AO60"/>
  <c r="AO74"/>
  <c r="S74"/>
  <c r="AP74" s="1"/>
  <c r="S82"/>
  <c r="AO82"/>
  <c r="AO96"/>
  <c r="S96"/>
  <c r="T70"/>
  <c r="AR70" s="1"/>
  <c r="AQ70"/>
  <c r="T72"/>
  <c r="AQ72"/>
  <c r="T50"/>
  <c r="AR50"/>
  <c r="AQ50"/>
  <c r="AR29" i="38"/>
  <c r="AC29"/>
  <c r="AD29"/>
  <c r="AV34" i="28"/>
  <c r="AX34"/>
  <c r="AI93" i="19"/>
  <c r="AM96"/>
  <c r="AP97"/>
  <c r="AI91"/>
  <c r="AK91"/>
  <c r="S14" i="29"/>
  <c r="AP14" s="1"/>
  <c r="AO14"/>
  <c r="S24"/>
  <c r="AP24" s="1"/>
  <c r="AO24"/>
  <c r="S34"/>
  <c r="AO34"/>
  <c r="S48"/>
  <c r="AP48"/>
  <c r="AO48"/>
  <c r="S56"/>
  <c r="AP56" s="1"/>
  <c r="AO56"/>
  <c r="S70"/>
  <c r="AP70" s="1"/>
  <c r="AO70"/>
  <c r="S75"/>
  <c r="AO75"/>
  <c r="S92"/>
  <c r="AO92"/>
  <c r="S97"/>
  <c r="AP97" s="1"/>
  <c r="AO97"/>
  <c r="T24"/>
  <c r="AR24"/>
  <c r="AQ24"/>
  <c r="T31"/>
  <c r="AQ31"/>
  <c r="T35"/>
  <c r="AR35"/>
  <c r="AQ35"/>
  <c r="T39"/>
  <c r="AQ39"/>
  <c r="S7"/>
  <c r="AP7" s="1"/>
  <c r="AO7"/>
  <c r="R10" i="38"/>
  <c r="S10"/>
  <c r="O10"/>
  <c r="X10"/>
  <c r="R7"/>
  <c r="O7"/>
  <c r="S7"/>
  <c r="X7"/>
  <c r="AQ8" i="13"/>
  <c r="AQ25"/>
  <c r="AO36" i="38"/>
  <c r="X34"/>
  <c r="X29"/>
  <c r="AC28"/>
  <c r="X27"/>
  <c r="S31" i="13"/>
  <c r="S39"/>
  <c r="Z39" s="1"/>
  <c r="AQ32"/>
  <c r="AQ36"/>
  <c r="AO15"/>
  <c r="S20"/>
  <c r="Y20" s="1"/>
  <c r="AO19"/>
  <c r="AO63"/>
  <c r="S80"/>
  <c r="Z80" s="1"/>
  <c r="AO79"/>
  <c r="AO99"/>
  <c r="AO73"/>
  <c r="AO49"/>
  <c r="AO45"/>
  <c r="V20" i="38"/>
  <c r="X28"/>
  <c r="R14"/>
  <c r="V21"/>
  <c r="T43"/>
  <c r="M8"/>
  <c r="AX40" i="28"/>
  <c r="Z22"/>
  <c r="Z27"/>
  <c r="Y3"/>
  <c r="Y10"/>
  <c r="AH16"/>
  <c r="AH23"/>
  <c r="AS16"/>
  <c r="AU21"/>
  <c r="AV22"/>
  <c r="AW20"/>
  <c r="AX20"/>
  <c r="AV27"/>
  <c r="AU23"/>
  <c r="AS23"/>
  <c r="AU33"/>
  <c r="AW35"/>
  <c r="AW36"/>
  <c r="AV39"/>
  <c r="AS49"/>
  <c r="AT55"/>
  <c r="AU46"/>
  <c r="AV46"/>
  <c r="AW48"/>
  <c r="AW49"/>
  <c r="W54"/>
  <c r="AU55"/>
  <c r="W60"/>
  <c r="AW55"/>
  <c r="AC59"/>
  <c r="AU65"/>
  <c r="W65"/>
  <c r="AW66"/>
  <c r="AW65"/>
  <c r="AC67"/>
  <c r="AX67" s="1"/>
  <c r="V3"/>
  <c r="AO32" i="10"/>
  <c r="W32"/>
  <c r="AP64"/>
  <c r="AA37" i="17"/>
  <c r="AW37"/>
  <c r="Z37"/>
  <c r="AA45"/>
  <c r="AW45"/>
  <c r="Z45"/>
  <c r="AW55"/>
  <c r="AA55"/>
  <c r="Z55"/>
  <c r="AQ13" i="13"/>
  <c r="AQ27"/>
  <c r="AQ20"/>
  <c r="AQ61"/>
  <c r="AQ87"/>
  <c r="AQ86"/>
  <c r="AQ80"/>
  <c r="AQ97"/>
  <c r="AQ95"/>
  <c r="AQ74"/>
  <c r="AQ71"/>
  <c r="AQ50"/>
  <c r="AQ47"/>
  <c r="AQ46"/>
  <c r="Y22" i="38"/>
  <c r="Y21"/>
  <c r="Y20"/>
  <c r="AW60" i="28"/>
  <c r="V13"/>
  <c r="V7"/>
  <c r="AO38" i="10"/>
  <c r="W51"/>
  <c r="AO51"/>
  <c r="AO62"/>
  <c r="AO63"/>
  <c r="AO56" i="13"/>
  <c r="AO8"/>
  <c r="AO35"/>
  <c r="AO7"/>
  <c r="AO27"/>
  <c r="AO55"/>
  <c r="AO87"/>
  <c r="AO41" i="38"/>
  <c r="AA26" i="28"/>
  <c r="X26"/>
  <c r="Z26"/>
  <c r="F16"/>
  <c r="T8"/>
  <c r="T14"/>
  <c r="N8"/>
  <c r="N11"/>
  <c r="X11"/>
  <c r="N14"/>
  <c r="Y7"/>
  <c r="Y13"/>
  <c r="AH21"/>
  <c r="AH27"/>
  <c r="AU16"/>
  <c r="AV16"/>
  <c r="AW23"/>
  <c r="AT29"/>
  <c r="AU36"/>
  <c r="AS36"/>
  <c r="AS62"/>
  <c r="AT42"/>
  <c r="AU52"/>
  <c r="AU54"/>
  <c r="W61"/>
  <c r="AW61"/>
  <c r="AV62"/>
  <c r="AU67"/>
  <c r="AX62"/>
  <c r="AC66"/>
  <c r="AK16"/>
  <c r="V10"/>
  <c r="AO34" i="10"/>
  <c r="W34"/>
  <c r="AP58"/>
  <c r="AA41" i="17"/>
  <c r="Z41"/>
  <c r="AW41"/>
  <c r="AW50"/>
  <c r="Z50"/>
  <c r="N12" i="23"/>
  <c r="W12"/>
  <c r="AP40"/>
  <c r="T40"/>
  <c r="T49"/>
  <c r="AP49"/>
  <c r="Z36"/>
  <c r="AR36"/>
  <c r="Z54"/>
  <c r="AS54"/>
  <c r="AR54"/>
  <c r="AP62"/>
  <c r="AQ69"/>
  <c r="Z62"/>
  <c r="AR62"/>
  <c r="Z80"/>
  <c r="AS80"/>
  <c r="AR80"/>
  <c r="AP99"/>
  <c r="T90"/>
  <c r="AP90"/>
  <c r="AP98"/>
  <c r="T98"/>
  <c r="Z103"/>
  <c r="AR103"/>
  <c r="X47" i="17"/>
  <c r="Z47" s="1"/>
  <c r="W17"/>
  <c r="W12"/>
  <c r="W10"/>
  <c r="N9"/>
  <c r="X9" s="1"/>
  <c r="N18"/>
  <c r="N20"/>
  <c r="AW35"/>
  <c r="U7"/>
  <c r="W16" i="23"/>
  <c r="N16"/>
  <c r="T53"/>
  <c r="AQ53" s="1"/>
  <c r="AP53"/>
  <c r="AS42"/>
  <c r="Z49"/>
  <c r="AR49"/>
  <c r="T66"/>
  <c r="AP66"/>
  <c r="T79"/>
  <c r="AP79"/>
  <c r="Z75"/>
  <c r="AC75" s="1"/>
  <c r="AR75"/>
  <c r="AP115"/>
  <c r="T115"/>
  <c r="N20"/>
  <c r="W20"/>
  <c r="N27"/>
  <c r="W27"/>
  <c r="AP41"/>
  <c r="AP50"/>
  <c r="AP35"/>
  <c r="T35"/>
  <c r="Z44"/>
  <c r="AS44"/>
  <c r="AR44"/>
  <c r="T61"/>
  <c r="AP61"/>
  <c r="AS64"/>
  <c r="Z70"/>
  <c r="AS70" s="1"/>
  <c r="AR70"/>
  <c r="AP92"/>
  <c r="T92"/>
  <c r="AQ92"/>
  <c r="T101"/>
  <c r="AP101"/>
  <c r="Z86"/>
  <c r="AR86"/>
  <c r="AP123"/>
  <c r="T123"/>
  <c r="AR119"/>
  <c r="Z119"/>
  <c r="AS119" s="1"/>
  <c r="AO29" i="10"/>
  <c r="AO53"/>
  <c r="AP29"/>
  <c r="AP53"/>
  <c r="AN41"/>
  <c r="AM26"/>
  <c r="AO40"/>
  <c r="AJ50"/>
  <c r="AO58"/>
  <c r="AL62"/>
  <c r="AL64"/>
  <c r="Y47" i="17"/>
  <c r="AA47" s="1"/>
  <c r="W26"/>
  <c r="AW108"/>
  <c r="AU56"/>
  <c r="AU108"/>
  <c r="AP34"/>
  <c r="AK34"/>
  <c r="AV132"/>
  <c r="T43" i="23"/>
  <c r="X43" s="1"/>
  <c r="AP43"/>
  <c r="T55"/>
  <c r="AP55"/>
  <c r="AS34"/>
  <c r="Z40"/>
  <c r="AR40"/>
  <c r="AS51"/>
  <c r="T72"/>
  <c r="AQ72" s="1"/>
  <c r="AP72"/>
  <c r="Z66"/>
  <c r="AS66"/>
  <c r="AR66"/>
  <c r="AP87"/>
  <c r="T87"/>
  <c r="T95"/>
  <c r="AP95"/>
  <c r="Z94"/>
  <c r="AR94"/>
  <c r="AP133"/>
  <c r="T133"/>
  <c r="AR128"/>
  <c r="Z128"/>
  <c r="AU41" i="27"/>
  <c r="W41"/>
  <c r="W54"/>
  <c r="AU54"/>
  <c r="AC36"/>
  <c r="AX36" s="1"/>
  <c r="AW36"/>
  <c r="Z98" i="23"/>
  <c r="AR98"/>
  <c r="T119"/>
  <c r="AP119"/>
  <c r="Z123"/>
  <c r="AS123" s="1"/>
  <c r="AR123"/>
  <c r="AJ55"/>
  <c r="AJ50"/>
  <c r="AJ45"/>
  <c r="AJ41"/>
  <c r="AJ37"/>
  <c r="AJ30"/>
  <c r="AI51"/>
  <c r="AI46"/>
  <c r="AI42"/>
  <c r="AI38"/>
  <c r="AI34"/>
  <c r="AJ105"/>
  <c r="AJ99"/>
  <c r="AJ95"/>
  <c r="AJ91"/>
  <c r="AJ87"/>
  <c r="AO82"/>
  <c r="AR108"/>
  <c r="AN108"/>
  <c r="AL129"/>
  <c r="AL124"/>
  <c r="AL120"/>
  <c r="AL116"/>
  <c r="AL112"/>
  <c r="AS82"/>
  <c r="AJ53"/>
  <c r="AJ47"/>
  <c r="AJ43"/>
  <c r="AJ39"/>
  <c r="AJ35"/>
  <c r="AI54"/>
  <c r="AI49"/>
  <c r="AI44"/>
  <c r="AI40"/>
  <c r="AI36"/>
  <c r="AJ107"/>
  <c r="AJ102"/>
  <c r="AJ97"/>
  <c r="AJ93"/>
  <c r="AJ89"/>
  <c r="AJ82"/>
  <c r="AO56"/>
  <c r="AP108"/>
  <c r="AL132"/>
  <c r="AL127"/>
  <c r="AL122"/>
  <c r="AL118"/>
  <c r="AL114"/>
  <c r="Z90"/>
  <c r="AR90"/>
  <c r="T128"/>
  <c r="AP128"/>
  <c r="Z115"/>
  <c r="AR115"/>
  <c r="Z133"/>
  <c r="AR133"/>
  <c r="AX75" i="27"/>
  <c r="W89"/>
  <c r="AU89"/>
  <c r="W102"/>
  <c r="AV102" s="1"/>
  <c r="AU102"/>
  <c r="W50"/>
  <c r="AU50"/>
  <c r="AC89"/>
  <c r="AX89" s="1"/>
  <c r="AW89"/>
  <c r="AC102"/>
  <c r="AX102"/>
  <c r="AW102"/>
  <c r="AX60"/>
  <c r="W119"/>
  <c r="AV119" s="1"/>
  <c r="AU119"/>
  <c r="W128"/>
  <c r="AU128"/>
  <c r="AX117"/>
  <c r="U55" i="22"/>
  <c r="U51"/>
  <c r="W51" s="1"/>
  <c r="U49"/>
  <c r="W49"/>
  <c r="U36"/>
  <c r="W36" s="1"/>
  <c r="U38"/>
  <c r="W38" s="1"/>
  <c r="U40"/>
  <c r="W40" s="1"/>
  <c r="U42"/>
  <c r="W42" s="1"/>
  <c r="U44"/>
  <c r="W44" s="1"/>
  <c r="U46"/>
  <c r="W46" s="1"/>
  <c r="U54"/>
  <c r="W54" s="1"/>
  <c r="U50"/>
  <c r="U35"/>
  <c r="W35"/>
  <c r="U37"/>
  <c r="U39"/>
  <c r="W39" s="1"/>
  <c r="U41"/>
  <c r="U43"/>
  <c r="W43"/>
  <c r="U45"/>
  <c r="T34"/>
  <c r="V34" s="1"/>
  <c r="T50"/>
  <c r="T35"/>
  <c r="V35"/>
  <c r="T37"/>
  <c r="T39"/>
  <c r="V39" s="1"/>
  <c r="T41"/>
  <c r="V41" s="1"/>
  <c r="T43"/>
  <c r="V43"/>
  <c r="T45"/>
  <c r="T47"/>
  <c r="T53"/>
  <c r="V53" s="1"/>
  <c r="N22"/>
  <c r="X22" s="1"/>
  <c r="W22"/>
  <c r="S41"/>
  <c r="AH41"/>
  <c r="S65"/>
  <c r="AH65"/>
  <c r="S92"/>
  <c r="AI92" s="1"/>
  <c r="AH92"/>
  <c r="AU107" i="27"/>
  <c r="W93"/>
  <c r="AW107"/>
  <c r="AC93"/>
  <c r="AX93" s="1"/>
  <c r="W115"/>
  <c r="W123"/>
  <c r="W133"/>
  <c r="Z133" s="1"/>
  <c r="U64" i="22"/>
  <c r="W64"/>
  <c r="U123"/>
  <c r="W123"/>
  <c r="U118"/>
  <c r="W118"/>
  <c r="T107"/>
  <c r="V107"/>
  <c r="T102"/>
  <c r="V102"/>
  <c r="T87"/>
  <c r="V87"/>
  <c r="T90"/>
  <c r="V90"/>
  <c r="T91"/>
  <c r="V91"/>
  <c r="T94"/>
  <c r="T95"/>
  <c r="V95" s="1"/>
  <c r="T98"/>
  <c r="V98" s="1"/>
  <c r="T99"/>
  <c r="V99" s="1"/>
  <c r="T44"/>
  <c r="V44" s="1"/>
  <c r="T36"/>
  <c r="V36" s="1"/>
  <c r="T55"/>
  <c r="V55" s="1"/>
  <c r="AH46"/>
  <c r="S50"/>
  <c r="AH50"/>
  <c r="S63"/>
  <c r="V63" s="1"/>
  <c r="AH63"/>
  <c r="AH102"/>
  <c r="AC15" i="16"/>
  <c r="O15"/>
  <c r="AH25"/>
  <c r="R25"/>
  <c r="AF25"/>
  <c r="AS7" i="9"/>
  <c r="AS8"/>
  <c r="AO7"/>
  <c r="U110" i="22"/>
  <c r="X7" i="9"/>
  <c r="Y7"/>
  <c r="AM7"/>
  <c r="U7"/>
  <c r="V7"/>
  <c r="AR7"/>
  <c r="AR8"/>
  <c r="AS5"/>
  <c r="AS6"/>
  <c r="Y5"/>
  <c r="AO5"/>
  <c r="AR5"/>
  <c r="AM5"/>
  <c r="U5"/>
  <c r="V5"/>
  <c r="AR6"/>
  <c r="AW117" i="27"/>
  <c r="AW125"/>
  <c r="U131" i="22"/>
  <c r="W131" s="1"/>
  <c r="U125"/>
  <c r="U120"/>
  <c r="W120" s="1"/>
  <c r="U117"/>
  <c r="W117" s="1"/>
  <c r="U115"/>
  <c r="W115"/>
  <c r="U34"/>
  <c r="W34"/>
  <c r="T42"/>
  <c r="V42"/>
  <c r="T49"/>
  <c r="V49"/>
  <c r="S79"/>
  <c r="AH79"/>
  <c r="U8" i="9"/>
  <c r="V8"/>
  <c r="U122" i="22"/>
  <c r="U119"/>
  <c r="U88"/>
  <c r="W88" s="1"/>
  <c r="U92"/>
  <c r="U96"/>
  <c r="W96"/>
  <c r="U86"/>
  <c r="U133"/>
  <c r="U47"/>
  <c r="T40"/>
  <c r="V40"/>
  <c r="T51"/>
  <c r="V51"/>
  <c r="T54"/>
  <c r="V54"/>
  <c r="S61"/>
  <c r="AH61"/>
  <c r="AH94"/>
  <c r="S94"/>
  <c r="V94" s="1"/>
  <c r="S119"/>
  <c r="AH119"/>
  <c r="S128"/>
  <c r="W128" s="1"/>
  <c r="AH128"/>
  <c r="AG6" i="16"/>
  <c r="Q6"/>
  <c r="S37" i="22"/>
  <c r="AI37" s="1"/>
  <c r="S45"/>
  <c r="V45"/>
  <c r="S55"/>
  <c r="W55" s="1"/>
  <c r="AH73"/>
  <c r="S86"/>
  <c r="S117"/>
  <c r="AH117"/>
  <c r="S125"/>
  <c r="W125" s="1"/>
  <c r="AH125"/>
  <c r="Q9" i="16"/>
  <c r="AD5"/>
  <c r="R5"/>
  <c r="O24"/>
  <c r="O9"/>
  <c r="O17"/>
  <c r="O3"/>
  <c r="AE24"/>
  <c r="T25"/>
  <c r="S21"/>
  <c r="S22"/>
  <c r="W19"/>
  <c r="W15"/>
  <c r="W11"/>
  <c r="W7"/>
  <c r="AB3"/>
  <c r="AG3"/>
  <c r="AB9"/>
  <c r="AB13"/>
  <c r="AB17"/>
  <c r="AB5"/>
  <c r="U23"/>
  <c r="S13"/>
  <c r="G3"/>
  <c r="Z13"/>
  <c r="Z5"/>
  <c r="E21"/>
  <c r="X5"/>
  <c r="S6"/>
  <c r="V13"/>
  <c r="X17"/>
  <c r="V18"/>
  <c r="E3"/>
  <c r="J3"/>
  <c r="R3"/>
  <c r="O12"/>
  <c r="O23"/>
  <c r="O10"/>
  <c r="AD3"/>
  <c r="AE23"/>
  <c r="T23"/>
  <c r="S23"/>
  <c r="Y3"/>
  <c r="W16"/>
  <c r="W10"/>
  <c r="W5"/>
  <c r="AH3"/>
  <c r="AB10"/>
  <c r="AB15"/>
  <c r="AB20"/>
  <c r="U22"/>
  <c r="S3"/>
  <c r="Z14"/>
  <c r="Z3"/>
  <c r="T5"/>
  <c r="X12"/>
  <c r="X14"/>
  <c r="X15"/>
  <c r="V17"/>
  <c r="X18"/>
  <c r="I3"/>
  <c r="T3"/>
  <c r="O19"/>
  <c r="O13"/>
  <c r="AC3"/>
  <c r="T22"/>
  <c r="T21"/>
  <c r="W20"/>
  <c r="W14"/>
  <c r="W9"/>
  <c r="W3"/>
  <c r="AB6"/>
  <c r="AB11"/>
  <c r="AB16"/>
  <c r="U21"/>
  <c r="AA3"/>
  <c r="P3"/>
  <c r="Z10"/>
  <c r="G21"/>
  <c r="V5"/>
  <c r="T6"/>
  <c r="V9"/>
  <c r="V10"/>
  <c r="X20"/>
  <c r="D3"/>
  <c r="K3"/>
  <c r="N10"/>
  <c r="AC10"/>
  <c r="V12" i="9"/>
  <c r="Q25" i="16"/>
  <c r="O18"/>
  <c r="O22"/>
  <c r="AC20"/>
  <c r="O11"/>
  <c r="N7"/>
  <c r="AC7"/>
  <c r="AC14"/>
  <c r="U12" i="9"/>
  <c r="R13"/>
  <c r="AP13"/>
  <c r="R10"/>
  <c r="S121" i="22"/>
  <c r="AH121"/>
  <c r="S131"/>
  <c r="AH131"/>
  <c r="AG14" i="16"/>
  <c r="AD14"/>
  <c r="AR12" i="9"/>
  <c r="AQ12"/>
  <c r="AC106" i="22"/>
  <c r="AC96"/>
  <c r="AC88"/>
  <c r="AG56"/>
  <c r="AC51"/>
  <c r="AC46"/>
  <c r="AC42"/>
  <c r="AC38"/>
  <c r="AC34"/>
  <c r="AB53"/>
  <c r="AB47"/>
  <c r="N12" i="16"/>
  <c r="AC12"/>
  <c r="X5" i="9"/>
  <c r="Q23" i="16"/>
  <c r="N16"/>
  <c r="AC6"/>
  <c r="V6" i="9"/>
  <c r="AT11"/>
  <c r="AQ11"/>
  <c r="V11"/>
  <c r="AQ10"/>
  <c r="AR11"/>
  <c r="AU11"/>
  <c r="AR10"/>
  <c r="V10"/>
  <c r="AT10"/>
  <c r="P5" i="22"/>
  <c r="Q5"/>
  <c r="Q5" i="24"/>
  <c r="R5"/>
  <c r="Q5" i="10"/>
  <c r="R5"/>
  <c r="W5" i="12"/>
  <c r="V5"/>
  <c r="AG23" i="16"/>
  <c r="R22"/>
  <c r="AG22"/>
  <c r="AF22"/>
  <c r="AH22"/>
  <c r="P5" i="27"/>
  <c r="Q5"/>
  <c r="P5" i="23"/>
  <c r="P9" s="1"/>
  <c r="Q5"/>
  <c r="Q5" i="17"/>
  <c r="P5"/>
  <c r="P7" s="1"/>
  <c r="P5" i="28"/>
  <c r="P7" s="1"/>
  <c r="R7" s="1"/>
  <c r="Q5"/>
  <c r="S5" i="25"/>
  <c r="X5" i="45"/>
  <c r="T5" i="25"/>
  <c r="W5" i="45"/>
  <c r="R13" i="16"/>
  <c r="AG13"/>
  <c r="AD13"/>
  <c r="Y84" i="27"/>
  <c r="X84"/>
  <c r="U84" i="23"/>
  <c r="V102" s="1"/>
  <c r="V84"/>
  <c r="U86" s="1"/>
  <c r="X42" i="10"/>
  <c r="X84" i="17"/>
  <c r="Y84"/>
  <c r="X44" i="28"/>
  <c r="Y50"/>
  <c r="Y42" i="10"/>
  <c r="Y44" i="28"/>
  <c r="X50"/>
  <c r="AB25" i="25"/>
  <c r="AA25"/>
  <c r="AE30" i="45"/>
  <c r="V25" i="18"/>
  <c r="AF30" i="45"/>
  <c r="AF25"/>
  <c r="W25" i="18"/>
  <c r="V30"/>
  <c r="W30"/>
  <c r="AE25" i="45"/>
  <c r="Q12" i="16"/>
  <c r="AD12"/>
  <c r="R12"/>
  <c r="AG12"/>
  <c r="AG24"/>
  <c r="AF24"/>
  <c r="AH24"/>
  <c r="R24"/>
  <c r="AG25"/>
  <c r="AI55" i="22"/>
  <c r="V61"/>
  <c r="W61"/>
  <c r="AI61"/>
  <c r="T132"/>
  <c r="V132"/>
  <c r="T127"/>
  <c r="T115"/>
  <c r="V115" s="1"/>
  <c r="T116"/>
  <c r="T118"/>
  <c r="V118"/>
  <c r="T120"/>
  <c r="V120"/>
  <c r="T122"/>
  <c r="T124"/>
  <c r="T112"/>
  <c r="T117"/>
  <c r="T125"/>
  <c r="T131"/>
  <c r="V131" s="1"/>
  <c r="T123"/>
  <c r="V123"/>
  <c r="T133"/>
  <c r="T129"/>
  <c r="V129" s="1"/>
  <c r="T114"/>
  <c r="V114" s="1"/>
  <c r="T121"/>
  <c r="V121" s="1"/>
  <c r="T128"/>
  <c r="T113"/>
  <c r="T119"/>
  <c r="AV123" i="27"/>
  <c r="W92" i="22"/>
  <c r="AI131"/>
  <c r="R18" i="16"/>
  <c r="AG18"/>
  <c r="AD18"/>
  <c r="Q18"/>
  <c r="AD110" i="27"/>
  <c r="AE110"/>
  <c r="T60" i="24"/>
  <c r="X60" i="10"/>
  <c r="AD110" i="17"/>
  <c r="AA110" i="23"/>
  <c r="AB112" s="1"/>
  <c r="AB110"/>
  <c r="AA112" s="1"/>
  <c r="AE110" i="17"/>
  <c r="AD120" s="1"/>
  <c r="AF120" s="1"/>
  <c r="AD63" i="28"/>
  <c r="Y60" i="10"/>
  <c r="AD57" i="28"/>
  <c r="AE61" s="1"/>
  <c r="U60" i="24"/>
  <c r="AE57" i="28"/>
  <c r="AE63"/>
  <c r="AA40" i="25"/>
  <c r="AA42" s="1"/>
  <c r="AD35" i="18"/>
  <c r="AE37" s="1"/>
  <c r="AH37" s="1"/>
  <c r="AD40"/>
  <c r="AN35" i="45"/>
  <c r="AB40" i="25"/>
  <c r="AN40" i="45"/>
  <c r="AE40" i="18"/>
  <c r="AM40" i="45"/>
  <c r="AM43" s="1"/>
  <c r="AM35"/>
  <c r="AN37" s="1"/>
  <c r="AE35" i="18"/>
  <c r="R19" i="16"/>
  <c r="AD19"/>
  <c r="Q19"/>
  <c r="AG20"/>
  <c r="AG19"/>
  <c r="O7"/>
  <c r="Q13"/>
  <c r="U10" i="9"/>
  <c r="W50" i="22"/>
  <c r="AV128" i="27"/>
  <c r="AQ95" i="23"/>
  <c r="AQ101"/>
  <c r="AQ61"/>
  <c r="X20"/>
  <c r="AQ79"/>
  <c r="AQ98"/>
  <c r="AQ40"/>
  <c r="X8" i="28"/>
  <c r="AR21" i="38"/>
  <c r="AB21"/>
  <c r="AC21"/>
  <c r="AP20" i="13"/>
  <c r="Z20"/>
  <c r="Y39"/>
  <c r="AP39"/>
  <c r="AP92" i="29"/>
  <c r="AR72"/>
  <c r="AP13"/>
  <c r="AR26"/>
  <c r="AP25"/>
  <c r="AG99" i="46"/>
  <c r="AD58" i="27"/>
  <c r="AE79" s="1"/>
  <c r="AE58"/>
  <c r="AD72" s="1"/>
  <c r="AB58" i="23"/>
  <c r="AD58" i="17"/>
  <c r="X36" i="10"/>
  <c r="AA58" i="23"/>
  <c r="AE58" i="17"/>
  <c r="U36" i="24"/>
  <c r="AD37" i="28"/>
  <c r="T36" i="24"/>
  <c r="AD31" i="28"/>
  <c r="AE31"/>
  <c r="AD39" s="1"/>
  <c r="Y36" i="10"/>
  <c r="AE37" i="28"/>
  <c r="AD15" i="18"/>
  <c r="AA20" i="25"/>
  <c r="AB22" s="1"/>
  <c r="AE15" i="18"/>
  <c r="AB20" i="25"/>
  <c r="AE20" i="18"/>
  <c r="AN20" i="45"/>
  <c r="AN15"/>
  <c r="AD20" i="18"/>
  <c r="AE22" s="1"/>
  <c r="AM20" i="45"/>
  <c r="AM15"/>
  <c r="AN17" s="1"/>
  <c r="R11" i="16"/>
  <c r="AD11"/>
  <c r="Q11"/>
  <c r="AG11"/>
  <c r="V37" i="22"/>
  <c r="Q22" i="16"/>
  <c r="AI22"/>
  <c r="AI65" i="22"/>
  <c r="AV89" i="27"/>
  <c r="AS115" i="23"/>
  <c r="AS90"/>
  <c r="AQ119"/>
  <c r="AS128"/>
  <c r="AQ35"/>
  <c r="AQ115"/>
  <c r="AS49"/>
  <c r="AS36"/>
  <c r="AC22" i="38"/>
  <c r="AR22"/>
  <c r="AB22"/>
  <c r="AV65" i="28"/>
  <c r="AV60"/>
  <c r="AP80" i="13"/>
  <c r="Y80"/>
  <c r="Y31"/>
  <c r="AP31"/>
  <c r="AP81" i="29"/>
  <c r="AP59"/>
  <c r="AP37"/>
  <c r="AP8"/>
  <c r="V13" i="9"/>
  <c r="AT13"/>
  <c r="AR13"/>
  <c r="AQ13"/>
  <c r="AU13"/>
  <c r="AI25" i="16"/>
  <c r="Q10"/>
  <c r="AG10"/>
  <c r="AD10"/>
  <c r="R10"/>
  <c r="Q17"/>
  <c r="AG17"/>
  <c r="AD17"/>
  <c r="R17"/>
  <c r="X110" i="27"/>
  <c r="Y110"/>
  <c r="X128" s="1"/>
  <c r="Z128" s="1"/>
  <c r="U110" i="23"/>
  <c r="V110"/>
  <c r="U114" s="1"/>
  <c r="X54" i="10"/>
  <c r="X110" i="17"/>
  <c r="Y128" s="1"/>
  <c r="AA128" s="1"/>
  <c r="Y110"/>
  <c r="Y57" i="28"/>
  <c r="X67" s="1"/>
  <c r="Z67" s="1"/>
  <c r="X63"/>
  <c r="Y54" i="10"/>
  <c r="X57" i="28"/>
  <c r="Y63"/>
  <c r="W35" i="18"/>
  <c r="V40"/>
  <c r="W42" s="1"/>
  <c r="AE40" i="45"/>
  <c r="AA35" i="25"/>
  <c r="AB37" s="1"/>
  <c r="W40" i="18"/>
  <c r="AE35" i="45"/>
  <c r="AF40"/>
  <c r="V35" i="18"/>
  <c r="AF35" i="45"/>
  <c r="AB35" i="25"/>
  <c r="AI86" i="22"/>
  <c r="W86"/>
  <c r="AI128"/>
  <c r="U13" i="9"/>
  <c r="AT12"/>
  <c r="AU12"/>
  <c r="AC16" i="16"/>
  <c r="O16"/>
  <c r="AG15"/>
  <c r="Q24"/>
  <c r="AI24"/>
  <c r="W121" i="22"/>
  <c r="AI121"/>
  <c r="AH23" i="16"/>
  <c r="AF23"/>
  <c r="R23"/>
  <c r="R9"/>
  <c r="AG9"/>
  <c r="AD9"/>
  <c r="Y58" i="27"/>
  <c r="X58"/>
  <c r="X58" i="17"/>
  <c r="Y73" s="1"/>
  <c r="AA73" s="1"/>
  <c r="V58" i="23"/>
  <c r="Y58" i="17"/>
  <c r="X30" i="10"/>
  <c r="Y30"/>
  <c r="U58" i="23"/>
  <c r="Y31" i="28"/>
  <c r="X37"/>
  <c r="X31"/>
  <c r="Y34" s="1"/>
  <c r="AA34" s="1"/>
  <c r="Y37"/>
  <c r="AB15" i="25"/>
  <c r="AA15"/>
  <c r="AA18" s="1"/>
  <c r="V15" i="18"/>
  <c r="V17" s="1"/>
  <c r="W20"/>
  <c r="V20"/>
  <c r="W15"/>
  <c r="AF20" i="45"/>
  <c r="AF15"/>
  <c r="AE20"/>
  <c r="AE15"/>
  <c r="V125" i="22"/>
  <c r="AE84" i="27"/>
  <c r="AB84" i="23"/>
  <c r="AA91" s="1"/>
  <c r="AD84" i="27"/>
  <c r="AE86" s="1"/>
  <c r="AA84" i="23"/>
  <c r="AE84" i="17"/>
  <c r="U48" i="24"/>
  <c r="X48" i="10"/>
  <c r="AD84" i="17"/>
  <c r="AE44" i="28"/>
  <c r="AE50"/>
  <c r="Y48" i="10"/>
  <c r="AD50" i="28"/>
  <c r="T48" i="24"/>
  <c r="AD44" i="28"/>
  <c r="AA30" i="25"/>
  <c r="AB33" s="1"/>
  <c r="AE25" i="18"/>
  <c r="AE30"/>
  <c r="AN30" i="45"/>
  <c r="AN25"/>
  <c r="AB30" i="25"/>
  <c r="AM30" i="45"/>
  <c r="AM25"/>
  <c r="AD25" i="18"/>
  <c r="AE28" s="1"/>
  <c r="AH28" s="1"/>
  <c r="AD30"/>
  <c r="R15" i="16"/>
  <c r="AD15"/>
  <c r="Q15"/>
  <c r="W63" i="22"/>
  <c r="AV133" i="27"/>
  <c r="AV54"/>
  <c r="AS94" i="23"/>
  <c r="AQ87"/>
  <c r="AS40"/>
  <c r="AS86"/>
  <c r="X27"/>
  <c r="AS75"/>
  <c r="AQ66"/>
  <c r="X16"/>
  <c r="X20" i="17"/>
  <c r="AS62" i="23"/>
  <c r="AP34" i="10"/>
  <c r="AX66" i="28"/>
  <c r="X14"/>
  <c r="AP51" i="10"/>
  <c r="R8" i="38"/>
  <c r="S8"/>
  <c r="O8"/>
  <c r="X8"/>
  <c r="AR39" i="29"/>
  <c r="AR31"/>
  <c r="AP75"/>
  <c r="AP34"/>
  <c r="AP82"/>
  <c r="AR33"/>
  <c r="AP44"/>
  <c r="AI23" i="16"/>
  <c r="W79" i="22"/>
  <c r="AI79"/>
  <c r="V79"/>
  <c r="AV93" i="27"/>
  <c r="AI41" i="22"/>
  <c r="W41"/>
  <c r="AV50" i="27"/>
  <c r="AS133" i="23"/>
  <c r="AQ128"/>
  <c r="AS98"/>
  <c r="AV41" i="27"/>
  <c r="AQ133" i="23"/>
  <c r="AQ55"/>
  <c r="W55"/>
  <c r="AQ43"/>
  <c r="AQ123"/>
  <c r="X18" i="17"/>
  <c r="AS103" i="23"/>
  <c r="AQ90"/>
  <c r="AQ49"/>
  <c r="X49"/>
  <c r="X12"/>
  <c r="AR20" i="38"/>
  <c r="AC20"/>
  <c r="AB20"/>
  <c r="AP32" i="10"/>
  <c r="AV54" i="28"/>
  <c r="W43" i="38"/>
  <c r="X43"/>
  <c r="AP43"/>
  <c r="AP96" i="29"/>
  <c r="AP55"/>
  <c r="AP67"/>
  <c r="AP22"/>
  <c r="AP85"/>
  <c r="AP63"/>
  <c r="AD33" i="18"/>
  <c r="AD32"/>
  <c r="AE32"/>
  <c r="AE33"/>
  <c r="AE86" i="17"/>
  <c r="AG86" s="1"/>
  <c r="AE97"/>
  <c r="AG97" s="1"/>
  <c r="AE101"/>
  <c r="AG101" s="1"/>
  <c r="AE88"/>
  <c r="AG88" s="1"/>
  <c r="AE93"/>
  <c r="AG93" s="1"/>
  <c r="AE98"/>
  <c r="AG98" s="1"/>
  <c r="AE92"/>
  <c r="AG92" s="1"/>
  <c r="AE89"/>
  <c r="AG89" s="1"/>
  <c r="AE106"/>
  <c r="AG106" s="1"/>
  <c r="AE96"/>
  <c r="AG96" s="1"/>
  <c r="AE90"/>
  <c r="AG90" s="1"/>
  <c r="AE102"/>
  <c r="AG102" s="1"/>
  <c r="AE107"/>
  <c r="AG107" s="1"/>
  <c r="AE103"/>
  <c r="AG103" s="1"/>
  <c r="AE94"/>
  <c r="AG94" s="1"/>
  <c r="AE105"/>
  <c r="AG105" s="1"/>
  <c r="AE95"/>
  <c r="AG95" s="1"/>
  <c r="AE87"/>
  <c r="AG87" s="1"/>
  <c r="AE99"/>
  <c r="AG99" s="1"/>
  <c r="AE91"/>
  <c r="AG91" s="1"/>
  <c r="AB89" i="23"/>
  <c r="AB92"/>
  <c r="AB97"/>
  <c r="AD97" s="1"/>
  <c r="AB101"/>
  <c r="AB107"/>
  <c r="AB86"/>
  <c r="AD86"/>
  <c r="AB90"/>
  <c r="AD90"/>
  <c r="AB93"/>
  <c r="AB106"/>
  <c r="AD106" s="1"/>
  <c r="AB87"/>
  <c r="AD87"/>
  <c r="AB94"/>
  <c r="AD94"/>
  <c r="AB98"/>
  <c r="AD98"/>
  <c r="AB102"/>
  <c r="AB88"/>
  <c r="AB91"/>
  <c r="AD91"/>
  <c r="AB95"/>
  <c r="AB103"/>
  <c r="AD103" s="1"/>
  <c r="AB96"/>
  <c r="AB99"/>
  <c r="AD99"/>
  <c r="AB105"/>
  <c r="AD105"/>
  <c r="W18" i="18"/>
  <c r="Z18"/>
  <c r="W17"/>
  <c r="Y33" i="28"/>
  <c r="AA33"/>
  <c r="Y39"/>
  <c r="AA39"/>
  <c r="Y35"/>
  <c r="AA35"/>
  <c r="Y81" i="17"/>
  <c r="AA81"/>
  <c r="Y71"/>
  <c r="AA71"/>
  <c r="Y67"/>
  <c r="AA67"/>
  <c r="Y63"/>
  <c r="AA63"/>
  <c r="Y76"/>
  <c r="AA76"/>
  <c r="Y72"/>
  <c r="AA72"/>
  <c r="Y80"/>
  <c r="AA80"/>
  <c r="Y62"/>
  <c r="AA62"/>
  <c r="Y75"/>
  <c r="AA75"/>
  <c r="Y66"/>
  <c r="AA66"/>
  <c r="Y131"/>
  <c r="AA131" s="1"/>
  <c r="Y113"/>
  <c r="AA113" s="1"/>
  <c r="Y117"/>
  <c r="AA117" s="1"/>
  <c r="Y121"/>
  <c r="AA121" s="1"/>
  <c r="Y125"/>
  <c r="AA125" s="1"/>
  <c r="X133" i="27"/>
  <c r="X127"/>
  <c r="X129"/>
  <c r="X118"/>
  <c r="Z118" s="1"/>
  <c r="X121"/>
  <c r="X115"/>
  <c r="X120"/>
  <c r="X123"/>
  <c r="Z123" s="1"/>
  <c r="X113"/>
  <c r="X114"/>
  <c r="AN23" i="45"/>
  <c r="AQ23" s="1"/>
  <c r="AN22"/>
  <c r="AM22"/>
  <c r="AM23"/>
  <c r="AP23" s="1"/>
  <c r="AE18" i="18"/>
  <c r="AH18" s="1"/>
  <c r="AD17"/>
  <c r="AG17" s="1"/>
  <c r="AE17"/>
  <c r="AH17" s="1"/>
  <c r="AD18"/>
  <c r="AG18" s="1"/>
  <c r="AE40" i="28"/>
  <c r="AG40" s="1"/>
  <c r="AE34"/>
  <c r="AG34" s="1"/>
  <c r="AE33"/>
  <c r="AG33" s="1"/>
  <c r="AE41"/>
  <c r="AG41" s="1"/>
  <c r="AE39"/>
  <c r="AG39" s="1"/>
  <c r="AE35"/>
  <c r="AG35" s="1"/>
  <c r="AD61" i="17"/>
  <c r="AF61" s="1"/>
  <c r="AD65"/>
  <c r="AF65" s="1"/>
  <c r="AD69"/>
  <c r="AF69" s="1"/>
  <c r="AD73"/>
  <c r="AF73" s="1"/>
  <c r="AD79"/>
  <c r="AF79" s="1"/>
  <c r="AD60"/>
  <c r="AF60" s="1"/>
  <c r="AD64"/>
  <c r="AF64" s="1"/>
  <c r="AD68"/>
  <c r="AF68" s="1"/>
  <c r="AD72"/>
  <c r="AF72" s="1"/>
  <c r="AD77"/>
  <c r="AF77" s="1"/>
  <c r="AD63"/>
  <c r="AF63" s="1"/>
  <c r="AD67"/>
  <c r="AF67" s="1"/>
  <c r="AD71"/>
  <c r="AF71" s="1"/>
  <c r="AD76"/>
  <c r="AF76" s="1"/>
  <c r="AD81"/>
  <c r="AF81" s="1"/>
  <c r="AD62"/>
  <c r="AF62" s="1"/>
  <c r="AD66"/>
  <c r="AF66" s="1"/>
  <c r="AD70"/>
  <c r="AF70" s="1"/>
  <c r="AD75"/>
  <c r="AF75" s="1"/>
  <c r="AD80"/>
  <c r="AF80" s="1"/>
  <c r="AA60" i="23"/>
  <c r="AA62"/>
  <c r="AC62"/>
  <c r="AA64"/>
  <c r="AC64"/>
  <c r="AA66"/>
  <c r="AC66"/>
  <c r="AA68"/>
  <c r="AC68"/>
  <c r="AA70"/>
  <c r="AC70"/>
  <c r="AA72"/>
  <c r="AA75"/>
  <c r="AA77"/>
  <c r="AA80"/>
  <c r="AC80"/>
  <c r="AA61"/>
  <c r="AA63"/>
  <c r="AC63" s="1"/>
  <c r="AA65"/>
  <c r="AC65" s="1"/>
  <c r="AA67"/>
  <c r="AA69"/>
  <c r="AC69"/>
  <c r="AA71"/>
  <c r="AA73"/>
  <c r="AC73" s="1"/>
  <c r="AA76"/>
  <c r="AC76"/>
  <c r="AA79"/>
  <c r="AA81"/>
  <c r="AC81" s="1"/>
  <c r="AD42" i="18"/>
  <c r="AE43"/>
  <c r="AE42"/>
  <c r="AD43"/>
  <c r="AD66" i="28"/>
  <c r="AF66" s="1"/>
  <c r="AD61"/>
  <c r="AD59"/>
  <c r="AD67"/>
  <c r="AF67" s="1"/>
  <c r="AD65"/>
  <c r="AF65" s="1"/>
  <c r="AD60"/>
  <c r="AF60" s="1"/>
  <c r="AE117" i="17"/>
  <c r="AG117" s="1"/>
  <c r="AE123"/>
  <c r="AG123" s="1"/>
  <c r="AE124"/>
  <c r="AG124" s="1"/>
  <c r="AE116"/>
  <c r="AG116" s="1"/>
  <c r="AE121"/>
  <c r="AG121" s="1"/>
  <c r="AE128"/>
  <c r="AG128" s="1"/>
  <c r="AE132"/>
  <c r="AG132" s="1"/>
  <c r="AE122"/>
  <c r="AG122" s="1"/>
  <c r="AE114"/>
  <c r="AG114" s="1"/>
  <c r="AE112"/>
  <c r="AG112" s="1"/>
  <c r="AE115"/>
  <c r="AG115" s="1"/>
  <c r="AE125"/>
  <c r="AG125" s="1"/>
  <c r="AE133"/>
  <c r="AG133" s="1"/>
  <c r="AE129"/>
  <c r="AG129" s="1"/>
  <c r="AE120"/>
  <c r="AG120" s="1"/>
  <c r="AE113"/>
  <c r="AG113" s="1"/>
  <c r="AE119"/>
  <c r="AG119" s="1"/>
  <c r="AE131"/>
  <c r="AG131" s="1"/>
  <c r="AE127"/>
  <c r="AG127" s="1"/>
  <c r="AE118"/>
  <c r="AG118" s="1"/>
  <c r="AE133" i="27"/>
  <c r="AE112"/>
  <c r="AE125"/>
  <c r="AE124"/>
  <c r="AE123"/>
  <c r="AE122"/>
  <c r="AE121"/>
  <c r="AE120"/>
  <c r="AE119"/>
  <c r="AE118"/>
  <c r="AE117"/>
  <c r="AG117" s="1"/>
  <c r="AE116"/>
  <c r="AE115"/>
  <c r="AG115" s="1"/>
  <c r="AE114"/>
  <c r="AE113"/>
  <c r="AE127"/>
  <c r="AE128"/>
  <c r="AE129"/>
  <c r="AE131"/>
  <c r="AE132"/>
  <c r="AE28" i="45"/>
  <c r="AH28" s="1"/>
  <c r="AE27"/>
  <c r="AF28"/>
  <c r="AI28" s="1"/>
  <c r="AF27"/>
  <c r="AA27" i="25"/>
  <c r="AA28"/>
  <c r="AB27"/>
  <c r="AB28"/>
  <c r="Y107" i="17"/>
  <c r="AA107" s="1"/>
  <c r="Y86"/>
  <c r="AA86" s="1"/>
  <c r="Y98"/>
  <c r="AA98" s="1"/>
  <c r="Y96"/>
  <c r="AA96" s="1"/>
  <c r="Y94"/>
  <c r="AA94" s="1"/>
  <c r="Y92"/>
  <c r="AA92" s="1"/>
  <c r="Y90"/>
  <c r="AA90" s="1"/>
  <c r="Y88"/>
  <c r="AA88" s="1"/>
  <c r="Y101"/>
  <c r="AA101" s="1"/>
  <c r="Y103"/>
  <c r="AA103" s="1"/>
  <c r="Y106"/>
  <c r="AA106" s="1"/>
  <c r="Y93"/>
  <c r="AA93" s="1"/>
  <c r="Y102"/>
  <c r="AA102" s="1"/>
  <c r="Y99"/>
  <c r="AA99" s="1"/>
  <c r="Y91"/>
  <c r="AA91" s="1"/>
  <c r="Y105"/>
  <c r="AA105" s="1"/>
  <c r="Y97"/>
  <c r="AA97" s="1"/>
  <c r="Y89"/>
  <c r="AA89" s="1"/>
  <c r="Y95"/>
  <c r="AA95" s="1"/>
  <c r="Y87"/>
  <c r="AA87" s="1"/>
  <c r="Y86" i="27"/>
  <c r="AA86" s="1"/>
  <c r="Y96"/>
  <c r="Y98"/>
  <c r="Y93"/>
  <c r="AA93"/>
  <c r="Y95"/>
  <c r="AA95" s="1"/>
  <c r="Y97"/>
  <c r="Y99"/>
  <c r="AA99" s="1"/>
  <c r="Y94"/>
  <c r="Y92"/>
  <c r="Y88"/>
  <c r="Y101"/>
  <c r="Y103"/>
  <c r="Y106"/>
  <c r="Y91"/>
  <c r="Y102"/>
  <c r="AA102" s="1"/>
  <c r="Y90"/>
  <c r="AA90" s="1"/>
  <c r="Y87"/>
  <c r="Y89"/>
  <c r="AA89"/>
  <c r="Y107"/>
  <c r="Y105"/>
  <c r="AA105"/>
  <c r="S8" i="25"/>
  <c r="T38"/>
  <c r="S42"/>
  <c r="T32"/>
  <c r="T37"/>
  <c r="T43"/>
  <c r="S7"/>
  <c r="S12"/>
  <c r="S13"/>
  <c r="S17"/>
  <c r="S18"/>
  <c r="S22"/>
  <c r="S23"/>
  <c r="S27"/>
  <c r="S28"/>
  <c r="S33"/>
  <c r="T7"/>
  <c r="S43"/>
  <c r="S38"/>
  <c r="T33"/>
  <c r="T27"/>
  <c r="T22"/>
  <c r="T17"/>
  <c r="T12"/>
  <c r="T8"/>
  <c r="S32"/>
  <c r="T42"/>
  <c r="S37"/>
  <c r="T28"/>
  <c r="T23"/>
  <c r="T18"/>
  <c r="T13"/>
  <c r="P7" i="27"/>
  <c r="Q8"/>
  <c r="P9"/>
  <c r="Q10"/>
  <c r="P11"/>
  <c r="Q12"/>
  <c r="S12"/>
  <c r="P13"/>
  <c r="Q14"/>
  <c r="P15"/>
  <c r="Q16"/>
  <c r="S16"/>
  <c r="P17"/>
  <c r="Q18"/>
  <c r="P19"/>
  <c r="Q20"/>
  <c r="S20"/>
  <c r="P22"/>
  <c r="Q23"/>
  <c r="P24"/>
  <c r="R24" s="1"/>
  <c r="Q26"/>
  <c r="P27"/>
  <c r="R27" s="1"/>
  <c r="Q28"/>
  <c r="Q7"/>
  <c r="P8"/>
  <c r="Q9"/>
  <c r="P10"/>
  <c r="Q11"/>
  <c r="P12"/>
  <c r="R12"/>
  <c r="Q13"/>
  <c r="P14"/>
  <c r="Q15"/>
  <c r="P16"/>
  <c r="R16"/>
  <c r="Q17"/>
  <c r="P18"/>
  <c r="Q19"/>
  <c r="P20"/>
  <c r="R20"/>
  <c r="Q22"/>
  <c r="P23"/>
  <c r="Q24"/>
  <c r="S24" s="1"/>
  <c r="P26"/>
  <c r="Q27"/>
  <c r="S27" s="1"/>
  <c r="P28"/>
  <c r="AD28" i="18"/>
  <c r="AG28" s="1"/>
  <c r="AD27"/>
  <c r="AE27"/>
  <c r="AB32" i="25"/>
  <c r="AA33"/>
  <c r="AA32"/>
  <c r="AE96" i="27"/>
  <c r="AE98"/>
  <c r="AE94"/>
  <c r="AG94" s="1"/>
  <c r="AE93"/>
  <c r="AG93" s="1"/>
  <c r="AE95"/>
  <c r="AE97"/>
  <c r="AE91"/>
  <c r="AE90"/>
  <c r="AE87"/>
  <c r="AE102"/>
  <c r="AG102" s="1"/>
  <c r="AE105"/>
  <c r="AE107"/>
  <c r="AG107"/>
  <c r="AE103"/>
  <c r="AG103"/>
  <c r="AE101"/>
  <c r="AE18" i="45"/>
  <c r="AH18" s="1"/>
  <c r="AE17"/>
  <c r="AF18"/>
  <c r="AI18" s="1"/>
  <c r="AF17"/>
  <c r="AA17" i="25"/>
  <c r="AB17"/>
  <c r="AB18"/>
  <c r="Y32" i="10"/>
  <c r="AA32" s="1"/>
  <c r="Y39"/>
  <c r="AA39"/>
  <c r="X34"/>
  <c r="Z34" s="1"/>
  <c r="X32"/>
  <c r="Z32" s="1"/>
  <c r="X40"/>
  <c r="Z40" s="1"/>
  <c r="Y33"/>
  <c r="AA33"/>
  <c r="X39"/>
  <c r="Z39" s="1"/>
  <c r="X33"/>
  <c r="Z33"/>
  <c r="X38"/>
  <c r="Z38" s="1"/>
  <c r="Y34"/>
  <c r="AA34"/>
  <c r="Y40"/>
  <c r="AA40" s="1"/>
  <c r="Y38"/>
  <c r="AA38" s="1"/>
  <c r="Y80" i="27"/>
  <c r="Y81"/>
  <c r="Y76"/>
  <c r="Y75"/>
  <c r="Y61"/>
  <c r="Y62"/>
  <c r="Y77"/>
  <c r="Y64"/>
  <c r="Y65"/>
  <c r="Y66"/>
  <c r="Y67"/>
  <c r="Y68"/>
  <c r="Y69"/>
  <c r="Y70"/>
  <c r="Y71"/>
  <c r="Y72"/>
  <c r="Y73"/>
  <c r="Y60"/>
  <c r="Y79"/>
  <c r="AA79" s="1"/>
  <c r="Y63"/>
  <c r="Q16" i="16"/>
  <c r="AD16"/>
  <c r="R16"/>
  <c r="AG16"/>
  <c r="X64" i="10"/>
  <c r="Z64" s="1"/>
  <c r="Y62"/>
  <c r="AA62"/>
  <c r="X63"/>
  <c r="Z63" s="1"/>
  <c r="X62"/>
  <c r="Z62" s="1"/>
  <c r="Y57"/>
  <c r="AA57" s="1"/>
  <c r="X58"/>
  <c r="Z58"/>
  <c r="X56"/>
  <c r="Z56" s="1"/>
  <c r="Y58"/>
  <c r="AA58"/>
  <c r="X57"/>
  <c r="Z57" s="1"/>
  <c r="Y64"/>
  <c r="AA64"/>
  <c r="Y56"/>
  <c r="AA56" s="1"/>
  <c r="Y63"/>
  <c r="AA63" s="1"/>
  <c r="Y133" i="27"/>
  <c r="Y123"/>
  <c r="AA123"/>
  <c r="Y119"/>
  <c r="Y115"/>
  <c r="AA115"/>
  <c r="Y128"/>
  <c r="AA128" s="1"/>
  <c r="Y112"/>
  <c r="Y122"/>
  <c r="Y118"/>
  <c r="AA118" s="1"/>
  <c r="Y114"/>
  <c r="Y129"/>
  <c r="Y125"/>
  <c r="Y121"/>
  <c r="Y117"/>
  <c r="Y113"/>
  <c r="Y131"/>
  <c r="Y124"/>
  <c r="Y120"/>
  <c r="Y116"/>
  <c r="Y127"/>
  <c r="Y132"/>
  <c r="AA132"/>
  <c r="AD23" i="18"/>
  <c r="AD22"/>
  <c r="AB70" i="23"/>
  <c r="AD70" s="1"/>
  <c r="AB81"/>
  <c r="AD81" s="1"/>
  <c r="AD66" i="27"/>
  <c r="AD75"/>
  <c r="AF75" s="1"/>
  <c r="AD81"/>
  <c r="AD67"/>
  <c r="AF67" s="1"/>
  <c r="AD37" i="18"/>
  <c r="AG37" s="1"/>
  <c r="AE38"/>
  <c r="AD38"/>
  <c r="AD114" i="17"/>
  <c r="AF114" s="1"/>
  <c r="AD115"/>
  <c r="AF115"/>
  <c r="AD121"/>
  <c r="AF121"/>
  <c r="AD132"/>
  <c r="AF132" s="1"/>
  <c r="AD118"/>
  <c r="AF118" s="1"/>
  <c r="AD119"/>
  <c r="AF119" s="1"/>
  <c r="AD124"/>
  <c r="AF124" s="1"/>
  <c r="AD125"/>
  <c r="AF125"/>
  <c r="AD113"/>
  <c r="AF113"/>
  <c r="AD122"/>
  <c r="AF122" s="1"/>
  <c r="AD129"/>
  <c r="AF129" s="1"/>
  <c r="AD131"/>
  <c r="AF131" s="1"/>
  <c r="AD116"/>
  <c r="AF116" s="1"/>
  <c r="AD117"/>
  <c r="AF117"/>
  <c r="AD128"/>
  <c r="AF128"/>
  <c r="Y51" i="10"/>
  <c r="AA51" s="1"/>
  <c r="Y44"/>
  <c r="AA44"/>
  <c r="Y46"/>
  <c r="AA46" s="1"/>
  <c r="X51"/>
  <c r="Z51" s="1"/>
  <c r="Y52"/>
  <c r="AA52" s="1"/>
  <c r="Y50"/>
  <c r="AA50"/>
  <c r="X44"/>
  <c r="Z44" s="1"/>
  <c r="X50"/>
  <c r="Z50"/>
  <c r="Y45"/>
  <c r="AA45" s="1"/>
  <c r="X45"/>
  <c r="Z45"/>
  <c r="X52"/>
  <c r="Z52" s="1"/>
  <c r="X46"/>
  <c r="Z46" s="1"/>
  <c r="X90" i="27"/>
  <c r="Z90" s="1"/>
  <c r="X91"/>
  <c r="X93"/>
  <c r="Z93" s="1"/>
  <c r="X95"/>
  <c r="Z95"/>
  <c r="X97"/>
  <c r="X99"/>
  <c r="Z99"/>
  <c r="X86"/>
  <c r="Z86" s="1"/>
  <c r="X92"/>
  <c r="X94"/>
  <c r="X96"/>
  <c r="X98"/>
  <c r="X89"/>
  <c r="Z89"/>
  <c r="X87"/>
  <c r="X102"/>
  <c r="Z102"/>
  <c r="X105"/>
  <c r="Z105" s="1"/>
  <c r="X107"/>
  <c r="X88"/>
  <c r="X106"/>
  <c r="X103"/>
  <c r="X101"/>
  <c r="X42" i="45"/>
  <c r="W43"/>
  <c r="Z43"/>
  <c r="X37"/>
  <c r="AA37" s="1"/>
  <c r="W33"/>
  <c r="Z33" s="1"/>
  <c r="W32"/>
  <c r="X28"/>
  <c r="X27"/>
  <c r="AA27" s="1"/>
  <c r="X23"/>
  <c r="AA23"/>
  <c r="X22"/>
  <c r="X18"/>
  <c r="X17"/>
  <c r="AA17" s="1"/>
  <c r="X13"/>
  <c r="AA13" s="1"/>
  <c r="W37"/>
  <c r="Z37" s="1"/>
  <c r="W42"/>
  <c r="X33"/>
  <c r="AA33" s="1"/>
  <c r="W28"/>
  <c r="W27"/>
  <c r="Z27" s="1"/>
  <c r="W23"/>
  <c r="Z23"/>
  <c r="W22"/>
  <c r="W18"/>
  <c r="W17"/>
  <c r="Z17" s="1"/>
  <c r="W13"/>
  <c r="Z13"/>
  <c r="X12"/>
  <c r="X8"/>
  <c r="AA8"/>
  <c r="X7"/>
  <c r="AA7" s="1"/>
  <c r="X38"/>
  <c r="W12"/>
  <c r="W8"/>
  <c r="Z8" s="1"/>
  <c r="W7"/>
  <c r="Z7" s="1"/>
  <c r="W38"/>
  <c r="X43"/>
  <c r="AA43" s="1"/>
  <c r="X32"/>
  <c r="Q8" i="10"/>
  <c r="S8" s="1"/>
  <c r="R11"/>
  <c r="T11"/>
  <c r="P21"/>
  <c r="Q14"/>
  <c r="S14"/>
  <c r="R8"/>
  <c r="T8"/>
  <c r="Q11"/>
  <c r="S11" s="1"/>
  <c r="P26"/>
  <c r="Q13"/>
  <c r="S13"/>
  <c r="R14"/>
  <c r="T14"/>
  <c r="P14"/>
  <c r="P8"/>
  <c r="P7"/>
  <c r="P22"/>
  <c r="R7"/>
  <c r="T7" s="1"/>
  <c r="P20"/>
  <c r="P27"/>
  <c r="R13"/>
  <c r="T13" s="1"/>
  <c r="P11"/>
  <c r="P10"/>
  <c r="P8" i="22"/>
  <c r="R8" s="1"/>
  <c r="Q10"/>
  <c r="S10" s="1"/>
  <c r="P12"/>
  <c r="R12" s="1"/>
  <c r="Q14"/>
  <c r="S14"/>
  <c r="P16"/>
  <c r="R16" s="1"/>
  <c r="Q18"/>
  <c r="S18"/>
  <c r="P20"/>
  <c r="R20" s="1"/>
  <c r="Q23"/>
  <c r="S23"/>
  <c r="P26"/>
  <c r="R26" s="1"/>
  <c r="Q28"/>
  <c r="S28" s="1"/>
  <c r="Q7"/>
  <c r="S7" s="1"/>
  <c r="P9"/>
  <c r="R9"/>
  <c r="Q11"/>
  <c r="S11" s="1"/>
  <c r="P13"/>
  <c r="R13"/>
  <c r="Q15"/>
  <c r="S15" s="1"/>
  <c r="P17"/>
  <c r="R17"/>
  <c r="Q19"/>
  <c r="S19" s="1"/>
  <c r="P22"/>
  <c r="R22" s="1"/>
  <c r="Q24"/>
  <c r="S24" s="1"/>
  <c r="P27"/>
  <c r="R27"/>
  <c r="Q8"/>
  <c r="S8" s="1"/>
  <c r="P10"/>
  <c r="R10"/>
  <c r="Q12"/>
  <c r="S12" s="1"/>
  <c r="P14"/>
  <c r="R14"/>
  <c r="Q16"/>
  <c r="S16" s="1"/>
  <c r="P18"/>
  <c r="R18" s="1"/>
  <c r="Q20"/>
  <c r="S20" s="1"/>
  <c r="P23"/>
  <c r="R23"/>
  <c r="Q26"/>
  <c r="S26" s="1"/>
  <c r="P28"/>
  <c r="R28"/>
  <c r="P7"/>
  <c r="R7" s="1"/>
  <c r="Q9"/>
  <c r="S9"/>
  <c r="P11"/>
  <c r="R11" s="1"/>
  <c r="Q13"/>
  <c r="S13" s="1"/>
  <c r="P15"/>
  <c r="R15" s="1"/>
  <c r="Q17"/>
  <c r="S17"/>
  <c r="P19"/>
  <c r="R19" s="1"/>
  <c r="Q22"/>
  <c r="S22"/>
  <c r="P24"/>
  <c r="R24" s="1"/>
  <c r="Q27"/>
  <c r="S27"/>
  <c r="AM28" i="45"/>
  <c r="AN28"/>
  <c r="AN27"/>
  <c r="AQ27" s="1"/>
  <c r="AM27"/>
  <c r="AP27"/>
  <c r="AE46" i="28"/>
  <c r="AG46" s="1"/>
  <c r="AE47"/>
  <c r="AG47"/>
  <c r="AE48"/>
  <c r="AG48" s="1"/>
  <c r="AE53"/>
  <c r="AG53"/>
  <c r="AE52"/>
  <c r="AG52" s="1"/>
  <c r="AE54"/>
  <c r="AG54" s="1"/>
  <c r="AA86" i="23"/>
  <c r="AC86" s="1"/>
  <c r="AA87"/>
  <c r="AC87"/>
  <c r="AA89"/>
  <c r="AC91"/>
  <c r="AA93"/>
  <c r="AA95"/>
  <c r="AA99"/>
  <c r="AC99"/>
  <c r="AA102"/>
  <c r="AA107"/>
  <c r="AA88"/>
  <c r="AA92"/>
  <c r="AC92" s="1"/>
  <c r="AA94"/>
  <c r="AC94" s="1"/>
  <c r="AA96"/>
  <c r="AA98"/>
  <c r="AC98"/>
  <c r="AA103"/>
  <c r="AC103"/>
  <c r="AA106"/>
  <c r="AE23" i="45"/>
  <c r="AE22"/>
  <c r="AH22"/>
  <c r="AF23"/>
  <c r="AF22"/>
  <c r="AI22"/>
  <c r="W23" i="18"/>
  <c r="V23"/>
  <c r="V22"/>
  <c r="Y22"/>
  <c r="W22"/>
  <c r="Z22"/>
  <c r="X33" i="28"/>
  <c r="Z33"/>
  <c r="X39"/>
  <c r="Z39"/>
  <c r="X40"/>
  <c r="Z40"/>
  <c r="X35"/>
  <c r="Z35"/>
  <c r="X34"/>
  <c r="Z34"/>
  <c r="X41"/>
  <c r="X80" i="17"/>
  <c r="Z80"/>
  <c r="X75"/>
  <c r="Z75"/>
  <c r="X64"/>
  <c r="Z64"/>
  <c r="X68"/>
  <c r="Z68" s="1"/>
  <c r="X72"/>
  <c r="Z72"/>
  <c r="X76"/>
  <c r="Z76" s="1"/>
  <c r="X63"/>
  <c r="Z63"/>
  <c r="X67"/>
  <c r="Z67" s="1"/>
  <c r="X71"/>
  <c r="Z71"/>
  <c r="X77"/>
  <c r="Z77" s="1"/>
  <c r="X62"/>
  <c r="Z62"/>
  <c r="X66"/>
  <c r="Z66" s="1"/>
  <c r="X70"/>
  <c r="Z70"/>
  <c r="X60"/>
  <c r="Z60" s="1"/>
  <c r="X81"/>
  <c r="Z81"/>
  <c r="X79"/>
  <c r="Z79" s="1"/>
  <c r="X61"/>
  <c r="Z61"/>
  <c r="X65"/>
  <c r="Z65" s="1"/>
  <c r="X69"/>
  <c r="Z69"/>
  <c r="X73"/>
  <c r="Z73" s="1"/>
  <c r="X60" i="27"/>
  <c r="X63"/>
  <c r="X77"/>
  <c r="X64"/>
  <c r="X65"/>
  <c r="X66"/>
  <c r="X67"/>
  <c r="X68"/>
  <c r="X69"/>
  <c r="X70"/>
  <c r="X71"/>
  <c r="X72"/>
  <c r="X73"/>
  <c r="X79"/>
  <c r="Z79" s="1"/>
  <c r="X80"/>
  <c r="X81"/>
  <c r="X76"/>
  <c r="X75"/>
  <c r="X61"/>
  <c r="X62"/>
  <c r="W38" i="18"/>
  <c r="Z38" s="1"/>
  <c r="AA38" i="25"/>
  <c r="AA37"/>
  <c r="AB38"/>
  <c r="X59" i="28"/>
  <c r="Z59" s="1"/>
  <c r="X65"/>
  <c r="Z65" s="1"/>
  <c r="U117" i="23"/>
  <c r="W117" s="1"/>
  <c r="U122"/>
  <c r="W122" s="1"/>
  <c r="U132"/>
  <c r="U113"/>
  <c r="U121"/>
  <c r="W121" s="1"/>
  <c r="U127"/>
  <c r="U112"/>
  <c r="U116"/>
  <c r="W116" s="1"/>
  <c r="U128"/>
  <c r="U123"/>
  <c r="W123" s="1"/>
  <c r="U129"/>
  <c r="U124"/>
  <c r="U115"/>
  <c r="U120"/>
  <c r="W120" s="1"/>
  <c r="U133"/>
  <c r="W133"/>
  <c r="AE63" i="27"/>
  <c r="AE65"/>
  <c r="AE67"/>
  <c r="AG67" s="1"/>
  <c r="AE69"/>
  <c r="AG69"/>
  <c r="AE71"/>
  <c r="AE73"/>
  <c r="AE60"/>
  <c r="AG60" s="1"/>
  <c r="AE77"/>
  <c r="AG77"/>
  <c r="AE75"/>
  <c r="AG75" s="1"/>
  <c r="AE62"/>
  <c r="AQ37" i="45"/>
  <c r="AM38"/>
  <c r="AN38"/>
  <c r="AB43" i="25"/>
  <c r="AA43"/>
  <c r="AB42"/>
  <c r="AE60" i="28"/>
  <c r="AG60"/>
  <c r="AE59"/>
  <c r="AG59" s="1"/>
  <c r="AE65"/>
  <c r="AG65"/>
  <c r="AA114" i="23"/>
  <c r="AC114"/>
  <c r="AA116"/>
  <c r="AA120"/>
  <c r="AA122"/>
  <c r="AC122"/>
  <c r="AA127"/>
  <c r="AC127"/>
  <c r="AA129"/>
  <c r="AA113"/>
  <c r="AA115"/>
  <c r="AC115" s="1"/>
  <c r="AA117"/>
  <c r="AA119"/>
  <c r="AC119" s="1"/>
  <c r="AA123"/>
  <c r="AC123" s="1"/>
  <c r="AA125"/>
  <c r="AC125" s="1"/>
  <c r="AA131"/>
  <c r="AA133"/>
  <c r="V33" i="18"/>
  <c r="Y33" s="1"/>
  <c r="W32"/>
  <c r="Z32" s="1"/>
  <c r="W33"/>
  <c r="Z33"/>
  <c r="V32"/>
  <c r="Y32" s="1"/>
  <c r="W28"/>
  <c r="V28"/>
  <c r="V27"/>
  <c r="Y27"/>
  <c r="W27"/>
  <c r="Z27" s="1"/>
  <c r="Y47" i="28"/>
  <c r="AA47" s="1"/>
  <c r="Y48"/>
  <c r="Y52"/>
  <c r="Y54"/>
  <c r="Y46"/>
  <c r="AA46" s="1"/>
  <c r="Y53"/>
  <c r="AA53" s="1"/>
  <c r="U89" i="23"/>
  <c r="W89"/>
  <c r="U93"/>
  <c r="W93" s="1"/>
  <c r="U88"/>
  <c r="W88" s="1"/>
  <c r="U92"/>
  <c r="W92" s="1"/>
  <c r="U96"/>
  <c r="W96"/>
  <c r="U99"/>
  <c r="U90"/>
  <c r="W90" s="1"/>
  <c r="U94"/>
  <c r="U101"/>
  <c r="W101"/>
  <c r="U105"/>
  <c r="U98"/>
  <c r="W98"/>
  <c r="U106"/>
  <c r="W106" s="1"/>
  <c r="U91"/>
  <c r="U103"/>
  <c r="U107"/>
  <c r="W107" s="1"/>
  <c r="P10" i="28"/>
  <c r="R10" s="1"/>
  <c r="Q7"/>
  <c r="S7"/>
  <c r="Q13"/>
  <c r="S13" s="1"/>
  <c r="Q14"/>
  <c r="S14"/>
  <c r="P11"/>
  <c r="R11" s="1"/>
  <c r="P8"/>
  <c r="R8"/>
  <c r="P10" i="23"/>
  <c r="P11"/>
  <c r="R11" s="1"/>
  <c r="Q13"/>
  <c r="P18"/>
  <c r="Q20"/>
  <c r="S20" s="1"/>
  <c r="P7"/>
  <c r="R7" s="1"/>
  <c r="Q8"/>
  <c r="P15"/>
  <c r="R15"/>
  <c r="Q16"/>
  <c r="S16" s="1"/>
  <c r="Q17"/>
  <c r="P23"/>
  <c r="R23"/>
  <c r="Q26"/>
  <c r="Q28"/>
  <c r="Q18"/>
  <c r="Q24"/>
  <c r="S24" s="1"/>
  <c r="P28"/>
  <c r="P27"/>
  <c r="R27" s="1"/>
  <c r="Q11"/>
  <c r="S11" s="1"/>
  <c r="P13"/>
  <c r="Q23"/>
  <c r="S23" s="1"/>
  <c r="Q15"/>
  <c r="S15" s="1"/>
  <c r="P17"/>
  <c r="Q7"/>
  <c r="S7"/>
  <c r="Q9"/>
  <c r="Q14"/>
  <c r="Q19"/>
  <c r="S19" s="1"/>
  <c r="P22"/>
  <c r="Q27"/>
  <c r="S27" s="1"/>
  <c r="V7" i="12"/>
  <c r="Y7"/>
  <c r="W9"/>
  <c r="Z9" s="1"/>
  <c r="V14"/>
  <c r="Y14"/>
  <c r="V17"/>
  <c r="W22"/>
  <c r="Z22"/>
  <c r="V24"/>
  <c r="Y24" s="1"/>
  <c r="W29"/>
  <c r="Z29"/>
  <c r="V31"/>
  <c r="Y31" s="1"/>
  <c r="V8"/>
  <c r="Y8"/>
  <c r="V21"/>
  <c r="Y21" s="1"/>
  <c r="W7"/>
  <c r="Z7"/>
  <c r="W8"/>
  <c r="Z8" s="1"/>
  <c r="W10"/>
  <c r="Z10"/>
  <c r="V15"/>
  <c r="Y15" s="1"/>
  <c r="V16"/>
  <c r="Y16"/>
  <c r="W21"/>
  <c r="Z21" s="1"/>
  <c r="V22"/>
  <c r="Y22"/>
  <c r="W23"/>
  <c r="Z23" s="1"/>
  <c r="W24"/>
  <c r="Z24"/>
  <c r="V30"/>
  <c r="Y30" s="1"/>
  <c r="V10"/>
  <c r="Y10"/>
  <c r="W16"/>
  <c r="Z16" s="1"/>
  <c r="W17"/>
  <c r="V23"/>
  <c r="Y23" s="1"/>
  <c r="W28"/>
  <c r="Z28"/>
  <c r="V29"/>
  <c r="Y29" s="1"/>
  <c r="W30"/>
  <c r="Z30"/>
  <c r="W31"/>
  <c r="Z31" s="1"/>
  <c r="W15"/>
  <c r="Z15"/>
  <c r="V9"/>
  <c r="Y9" s="1"/>
  <c r="W14"/>
  <c r="Z14"/>
  <c r="V28"/>
  <c r="Y28" s="1"/>
  <c r="AU10" i="9"/>
  <c r="AM33" i="45"/>
  <c r="AP33"/>
  <c r="AN33"/>
  <c r="AQ33" s="1"/>
  <c r="AN32"/>
  <c r="AM32"/>
  <c r="AD53" i="28"/>
  <c r="AF53"/>
  <c r="AD46"/>
  <c r="AF46" s="1"/>
  <c r="AD47"/>
  <c r="AF47" s="1"/>
  <c r="AD48"/>
  <c r="AF48" s="1"/>
  <c r="AD52"/>
  <c r="AF52"/>
  <c r="AD54"/>
  <c r="AF54" s="1"/>
  <c r="AD92" i="17"/>
  <c r="AF92" s="1"/>
  <c r="AD93"/>
  <c r="AF93" s="1"/>
  <c r="AD88"/>
  <c r="AF88"/>
  <c r="AD89"/>
  <c r="AF89" s="1"/>
  <c r="AD86"/>
  <c r="AF86" s="1"/>
  <c r="AD101"/>
  <c r="AF101" s="1"/>
  <c r="AD102"/>
  <c r="AF102"/>
  <c r="AD106"/>
  <c r="AF106" s="1"/>
  <c r="AD107"/>
  <c r="AF107" s="1"/>
  <c r="AD96"/>
  <c r="AF96" s="1"/>
  <c r="AD97"/>
  <c r="AF97"/>
  <c r="AD103"/>
  <c r="AF103" s="1"/>
  <c r="AD99"/>
  <c r="AF99" s="1"/>
  <c r="AD94"/>
  <c r="AF94" s="1"/>
  <c r="AD91"/>
  <c r="AF91"/>
  <c r="AD105"/>
  <c r="AF105" s="1"/>
  <c r="AD98"/>
  <c r="AF98" s="1"/>
  <c r="AD95"/>
  <c r="AF95" s="1"/>
  <c r="AD90"/>
  <c r="AF90"/>
  <c r="AD87"/>
  <c r="AF87" s="1"/>
  <c r="AD86" i="27"/>
  <c r="AD107"/>
  <c r="AF107" s="1"/>
  <c r="AD106"/>
  <c r="AD89"/>
  <c r="AF89" s="1"/>
  <c r="AD92"/>
  <c r="AF92" s="1"/>
  <c r="AD93"/>
  <c r="AF93" s="1"/>
  <c r="AD94"/>
  <c r="AF94"/>
  <c r="AD95"/>
  <c r="AD97"/>
  <c r="AD99"/>
  <c r="AD87"/>
  <c r="AD88"/>
  <c r="AF88" s="1"/>
  <c r="AD90"/>
  <c r="AD102"/>
  <c r="AF102" s="1"/>
  <c r="AD101"/>
  <c r="AD91"/>
  <c r="AD96"/>
  <c r="AD98"/>
  <c r="AD105"/>
  <c r="AD103"/>
  <c r="AF103" s="1"/>
  <c r="V76" i="23"/>
  <c r="V79"/>
  <c r="X79"/>
  <c r="V75"/>
  <c r="V63"/>
  <c r="X63" s="1"/>
  <c r="V67"/>
  <c r="X67" s="1"/>
  <c r="V71"/>
  <c r="X71" s="1"/>
  <c r="V61"/>
  <c r="X61"/>
  <c r="V65"/>
  <c r="V73"/>
  <c r="V72"/>
  <c r="X72" s="1"/>
  <c r="V68"/>
  <c r="X68"/>
  <c r="V64"/>
  <c r="X64" s="1"/>
  <c r="V80"/>
  <c r="X80" s="1"/>
  <c r="V70"/>
  <c r="X70" s="1"/>
  <c r="V66"/>
  <c r="X66"/>
  <c r="V62"/>
  <c r="X62" s="1"/>
  <c r="V60"/>
  <c r="X60" s="1"/>
  <c r="V77"/>
  <c r="U75"/>
  <c r="U68"/>
  <c r="W68" s="1"/>
  <c r="U79"/>
  <c r="W79"/>
  <c r="U63"/>
  <c r="W63" s="1"/>
  <c r="U71"/>
  <c r="W71"/>
  <c r="U77"/>
  <c r="U61"/>
  <c r="W61" s="1"/>
  <c r="U65"/>
  <c r="U69"/>
  <c r="W69"/>
  <c r="U76"/>
  <c r="U62"/>
  <c r="W62" s="1"/>
  <c r="U70"/>
  <c r="W70"/>
  <c r="AF43" i="45"/>
  <c r="AI43"/>
  <c r="AF42"/>
  <c r="AI42" s="1"/>
  <c r="AE42"/>
  <c r="AH42" s="1"/>
  <c r="AE43"/>
  <c r="AH43" s="1"/>
  <c r="Y59" i="28"/>
  <c r="AA59"/>
  <c r="Y61"/>
  <c r="Y65"/>
  <c r="AA65" s="1"/>
  <c r="Y66"/>
  <c r="AA66" s="1"/>
  <c r="Y60"/>
  <c r="AA60"/>
  <c r="Y67"/>
  <c r="AA67" s="1"/>
  <c r="X133" i="17"/>
  <c r="Z133" s="1"/>
  <c r="X132"/>
  <c r="Z132" s="1"/>
  <c r="X131"/>
  <c r="Z131"/>
  <c r="X129"/>
  <c r="Z129" s="1"/>
  <c r="X128"/>
  <c r="Z128" s="1"/>
  <c r="X127"/>
  <c r="Z127" s="1"/>
  <c r="X113"/>
  <c r="Z113"/>
  <c r="X114"/>
  <c r="Z114" s="1"/>
  <c r="X115"/>
  <c r="Z115" s="1"/>
  <c r="X116"/>
  <c r="Z116" s="1"/>
  <c r="X117"/>
  <c r="Z117"/>
  <c r="X118"/>
  <c r="Z118" s="1"/>
  <c r="X119"/>
  <c r="Z119" s="1"/>
  <c r="X120"/>
  <c r="Z120" s="1"/>
  <c r="X121"/>
  <c r="Z121"/>
  <c r="X122"/>
  <c r="Z122" s="1"/>
  <c r="X123"/>
  <c r="Z123" s="1"/>
  <c r="X124"/>
  <c r="Z124" s="1"/>
  <c r="X125"/>
  <c r="Z125"/>
  <c r="X112"/>
  <c r="Z112" s="1"/>
  <c r="V112" i="23"/>
  <c r="V133"/>
  <c r="X133"/>
  <c r="V131"/>
  <c r="V128"/>
  <c r="X128" s="1"/>
  <c r="V125"/>
  <c r="X125" s="1"/>
  <c r="V123"/>
  <c r="X123"/>
  <c r="V121"/>
  <c r="X121" s="1"/>
  <c r="V119"/>
  <c r="X119" s="1"/>
  <c r="V117"/>
  <c r="X117" s="1"/>
  <c r="V115"/>
  <c r="X115"/>
  <c r="V113"/>
  <c r="V132"/>
  <c r="V129"/>
  <c r="V127"/>
  <c r="V124"/>
  <c r="V122"/>
  <c r="V120"/>
  <c r="V118"/>
  <c r="V116"/>
  <c r="V114"/>
  <c r="AJ22" i="16"/>
  <c r="AN18" i="45"/>
  <c r="AQ17"/>
  <c r="AM17"/>
  <c r="AP17"/>
  <c r="AA22" i="25"/>
  <c r="AA23"/>
  <c r="AB23"/>
  <c r="AD35" i="28"/>
  <c r="AF35"/>
  <c r="AF39"/>
  <c r="AD41"/>
  <c r="AF41" s="1"/>
  <c r="AD34"/>
  <c r="AF34"/>
  <c r="AE79" i="17"/>
  <c r="AG79" s="1"/>
  <c r="AE72"/>
  <c r="AG72" s="1"/>
  <c r="AE69"/>
  <c r="AG69" s="1"/>
  <c r="AE64"/>
  <c r="AG64"/>
  <c r="AE61"/>
  <c r="AG61" s="1"/>
  <c r="AE60"/>
  <c r="AG60" s="1"/>
  <c r="AE81"/>
  <c r="AG81" s="1"/>
  <c r="AE75"/>
  <c r="AG75"/>
  <c r="AE71"/>
  <c r="AG71" s="1"/>
  <c r="AE66"/>
  <c r="AG66" s="1"/>
  <c r="AE63"/>
  <c r="AG63" s="1"/>
  <c r="AE77"/>
  <c r="AG77"/>
  <c r="AE73"/>
  <c r="AG73" s="1"/>
  <c r="AE68"/>
  <c r="AG68" s="1"/>
  <c r="AE65"/>
  <c r="AG65" s="1"/>
  <c r="AE80"/>
  <c r="AG80"/>
  <c r="AE76"/>
  <c r="AG76" s="1"/>
  <c r="AE70"/>
  <c r="AG70" s="1"/>
  <c r="AE67"/>
  <c r="AG67" s="1"/>
  <c r="AE62"/>
  <c r="AG62"/>
  <c r="AD7" i="16"/>
  <c r="Q7"/>
  <c r="R7"/>
  <c r="AD32" i="27"/>
  <c r="AE43" s="1"/>
  <c r="AG43" s="1"/>
  <c r="AE32"/>
  <c r="AD37" s="1"/>
  <c r="AB32" i="23"/>
  <c r="AA32"/>
  <c r="AD32" i="17"/>
  <c r="AE44" s="1"/>
  <c r="AG44" s="1"/>
  <c r="AE32"/>
  <c r="AD50" s="1"/>
  <c r="AF50" s="1"/>
  <c r="U24" i="24"/>
  <c r="X24" i="10"/>
  <c r="Y24"/>
  <c r="AD18" i="28"/>
  <c r="AE27" s="1"/>
  <c r="AG27" s="1"/>
  <c r="AE24"/>
  <c r="T24" i="24"/>
  <c r="AE18" i="28"/>
  <c r="AD20" s="1"/>
  <c r="AF20" s="1"/>
  <c r="AD24"/>
  <c r="AE5" i="18"/>
  <c r="AE10"/>
  <c r="AA10" i="25"/>
  <c r="AB13" s="1"/>
  <c r="AD5" i="18"/>
  <c r="AE7" s="1"/>
  <c r="AB10" i="25"/>
  <c r="AD10" i="18"/>
  <c r="AN10" i="45"/>
  <c r="AM10"/>
  <c r="AM12" s="1"/>
  <c r="AN5"/>
  <c r="AM5"/>
  <c r="AG8" i="16"/>
  <c r="AG7"/>
  <c r="AN42" i="45"/>
  <c r="AN43"/>
  <c r="AB115" i="23"/>
  <c r="AD115" s="1"/>
  <c r="AB120"/>
  <c r="AB129"/>
  <c r="AB133"/>
  <c r="AD133" s="1"/>
  <c r="AB119"/>
  <c r="AD119" s="1"/>
  <c r="AB122"/>
  <c r="AD122" s="1"/>
  <c r="AB127"/>
  <c r="AD127"/>
  <c r="AB113"/>
  <c r="AB128"/>
  <c r="AD128" s="1"/>
  <c r="AB132"/>
  <c r="AD132" s="1"/>
  <c r="AB117"/>
  <c r="AB121"/>
  <c r="AB124"/>
  <c r="AD124" s="1"/>
  <c r="AB118"/>
  <c r="AB125"/>
  <c r="AD133" i="27"/>
  <c r="AD132"/>
  <c r="AD127"/>
  <c r="AD116"/>
  <c r="AD120"/>
  <c r="AD124"/>
  <c r="AD129"/>
  <c r="AD114"/>
  <c r="AD113"/>
  <c r="AD123"/>
  <c r="AD112"/>
  <c r="AD128"/>
  <c r="AD131"/>
  <c r="AD117"/>
  <c r="AF117" s="1"/>
  <c r="AD118"/>
  <c r="AD121"/>
  <c r="AD125"/>
  <c r="AD115"/>
  <c r="AF115" s="1"/>
  <c r="AD119"/>
  <c r="AD122"/>
  <c r="AF33" i="45"/>
  <c r="AF32"/>
  <c r="AI32" s="1"/>
  <c r="AE32"/>
  <c r="AH32" s="1"/>
  <c r="AE33"/>
  <c r="X53" i="28"/>
  <c r="Z53"/>
  <c r="X47"/>
  <c r="Z47" s="1"/>
  <c r="X48"/>
  <c r="X52"/>
  <c r="X54"/>
  <c r="Z54"/>
  <c r="X46"/>
  <c r="Z46" s="1"/>
  <c r="X107" i="17"/>
  <c r="Z107" s="1"/>
  <c r="X105"/>
  <c r="Z105" s="1"/>
  <c r="X87"/>
  <c r="Z87"/>
  <c r="X91"/>
  <c r="Z91" s="1"/>
  <c r="X95"/>
  <c r="Z95" s="1"/>
  <c r="X99"/>
  <c r="Z99" s="1"/>
  <c r="X106"/>
  <c r="Z106"/>
  <c r="X101"/>
  <c r="Z101" s="1"/>
  <c r="X90"/>
  <c r="Z90" s="1"/>
  <c r="X94"/>
  <c r="Z94" s="1"/>
  <c r="X98"/>
  <c r="Z98"/>
  <c r="X102"/>
  <c r="Z102" s="1"/>
  <c r="X89"/>
  <c r="Z89" s="1"/>
  <c r="X93"/>
  <c r="Z93" s="1"/>
  <c r="X97"/>
  <c r="Z97"/>
  <c r="X103"/>
  <c r="Z103" s="1"/>
  <c r="X88"/>
  <c r="Z88" s="1"/>
  <c r="X92"/>
  <c r="Z92" s="1"/>
  <c r="X96"/>
  <c r="Z96"/>
  <c r="X86"/>
  <c r="Z86" s="1"/>
  <c r="V96" i="23"/>
  <c r="X96" s="1"/>
  <c r="V99"/>
  <c r="X99" s="1"/>
  <c r="X102"/>
  <c r="V106"/>
  <c r="V95"/>
  <c r="X95" s="1"/>
  <c r="V97"/>
  <c r="X97" s="1"/>
  <c r="V101"/>
  <c r="X101"/>
  <c r="V107"/>
  <c r="V88"/>
  <c r="X88" s="1"/>
  <c r="V103"/>
  <c r="V86"/>
  <c r="X86" s="1"/>
  <c r="V90"/>
  <c r="X90"/>
  <c r="V94"/>
  <c r="V98"/>
  <c r="X98"/>
  <c r="V89"/>
  <c r="X89" s="1"/>
  <c r="Q9" i="17"/>
  <c r="S9" s="1"/>
  <c r="P11"/>
  <c r="R11" s="1"/>
  <c r="Q18"/>
  <c r="S18" s="1"/>
  <c r="Q24"/>
  <c r="S24"/>
  <c r="Q8"/>
  <c r="Q11"/>
  <c r="Q13"/>
  <c r="S13" s="1"/>
  <c r="P15"/>
  <c r="R15" s="1"/>
  <c r="P17"/>
  <c r="Q10"/>
  <c r="Q12"/>
  <c r="Q17"/>
  <c r="P19"/>
  <c r="P27"/>
  <c r="P9"/>
  <c r="R9" s="1"/>
  <c r="Q14"/>
  <c r="S14" s="1"/>
  <c r="Q16"/>
  <c r="S16" s="1"/>
  <c r="Q19"/>
  <c r="Q22"/>
  <c r="S22" s="1"/>
  <c r="Q27"/>
  <c r="P28"/>
  <c r="R28" s="1"/>
  <c r="P23"/>
  <c r="R23"/>
  <c r="P20"/>
  <c r="R20" s="1"/>
  <c r="Q28"/>
  <c r="S28" s="1"/>
  <c r="P14"/>
  <c r="R14" s="1"/>
  <c r="P12"/>
  <c r="Q26"/>
  <c r="P18"/>
  <c r="R18" s="1"/>
  <c r="P16"/>
  <c r="R16" s="1"/>
  <c r="P8"/>
  <c r="P10"/>
  <c r="AA34" i="23"/>
  <c r="AC34" s="1"/>
  <c r="AA35"/>
  <c r="AC35" s="1"/>
  <c r="AA37"/>
  <c r="AA39"/>
  <c r="AA41"/>
  <c r="AC41" s="1"/>
  <c r="AA43"/>
  <c r="AC43" s="1"/>
  <c r="AA45"/>
  <c r="AA47"/>
  <c r="AA50"/>
  <c r="AC50" s="1"/>
  <c r="AA53"/>
  <c r="AC53" s="1"/>
  <c r="AA55"/>
  <c r="AA36"/>
  <c r="AC36"/>
  <c r="AA38"/>
  <c r="AA40"/>
  <c r="AC40" s="1"/>
  <c r="AA42"/>
  <c r="AC42"/>
  <c r="AA44"/>
  <c r="AC44" s="1"/>
  <c r="AA46"/>
  <c r="AA49"/>
  <c r="AC49"/>
  <c r="AA51"/>
  <c r="AC51"/>
  <c r="AA54"/>
  <c r="AC54"/>
  <c r="AD55" i="17"/>
  <c r="AF55" s="1"/>
  <c r="AD45"/>
  <c r="AF45" s="1"/>
  <c r="AD41"/>
  <c r="AF41"/>
  <c r="AD37"/>
  <c r="AF37" s="1"/>
  <c r="AD49"/>
  <c r="AF49" s="1"/>
  <c r="AD44"/>
  <c r="AF44"/>
  <c r="AD40"/>
  <c r="AF40" s="1"/>
  <c r="AN13" i="45"/>
  <c r="AQ13" s="1"/>
  <c r="AN12"/>
  <c r="AM13"/>
  <c r="AP13"/>
  <c r="AA12" i="25"/>
  <c r="AA13"/>
  <c r="AB12"/>
  <c r="AD26" i="28"/>
  <c r="AF26" s="1"/>
  <c r="AD27"/>
  <c r="AF27" s="1"/>
  <c r="AD21"/>
  <c r="AF21" s="1"/>
  <c r="AD22"/>
  <c r="AF22"/>
  <c r="AE36" i="17"/>
  <c r="AG36" s="1"/>
  <c r="AE40"/>
  <c r="AG40" s="1"/>
  <c r="AE49"/>
  <c r="AG49" s="1"/>
  <c r="AE54"/>
  <c r="AG54" s="1"/>
  <c r="AE35"/>
  <c r="AG35" s="1"/>
  <c r="AE39"/>
  <c r="AG39"/>
  <c r="AE47"/>
  <c r="AG47" s="1"/>
  <c r="AE53"/>
  <c r="AG53" s="1"/>
  <c r="AE38"/>
  <c r="AG38" s="1"/>
  <c r="AE42"/>
  <c r="AG42" s="1"/>
  <c r="AE46"/>
  <c r="AG46" s="1"/>
  <c r="AE51"/>
  <c r="AG51"/>
  <c r="AE41"/>
  <c r="AG41" s="1"/>
  <c r="AE45"/>
  <c r="AG45" s="1"/>
  <c r="AE55"/>
  <c r="AG55" s="1"/>
  <c r="AE55" i="27"/>
  <c r="AE35"/>
  <c r="AE39"/>
  <c r="AE47"/>
  <c r="AE53"/>
  <c r="AE36"/>
  <c r="AG36" s="1"/>
  <c r="AE40"/>
  <c r="AG40" s="1"/>
  <c r="AE44"/>
  <c r="AE49"/>
  <c r="AE37"/>
  <c r="AE41"/>
  <c r="AE50"/>
  <c r="AE42"/>
  <c r="AE46"/>
  <c r="AE51"/>
  <c r="AD8" i="18"/>
  <c r="AD7"/>
  <c r="AE8"/>
  <c r="AE28" i="28"/>
  <c r="AG28" s="1"/>
  <c r="AE20"/>
  <c r="AG20" s="1"/>
  <c r="AE26"/>
  <c r="AG26"/>
  <c r="AE21"/>
  <c r="AG21" s="1"/>
  <c r="AE22"/>
  <c r="AG22" s="1"/>
  <c r="AD39" i="27"/>
  <c r="AD41"/>
  <c r="AD43"/>
  <c r="AF43" s="1"/>
  <c r="AD45"/>
  <c r="AD50"/>
  <c r="AD53"/>
  <c r="AD34"/>
  <c r="AF34" s="1"/>
  <c r="AD36"/>
  <c r="AF36" s="1"/>
  <c r="AD38"/>
  <c r="AF38" s="1"/>
  <c r="AD40"/>
  <c r="AF40"/>
  <c r="AD44"/>
  <c r="AD46"/>
  <c r="AD51"/>
  <c r="AD54"/>
  <c r="AD35"/>
  <c r="AM8" i="45"/>
  <c r="AM7"/>
  <c r="AP7" s="1"/>
  <c r="AN8"/>
  <c r="AN7"/>
  <c r="AQ7" s="1"/>
  <c r="AE13" i="18"/>
  <c r="AH13"/>
  <c r="AD13"/>
  <c r="AG13" s="1"/>
  <c r="AE12"/>
  <c r="AH12" s="1"/>
  <c r="AD12"/>
  <c r="AG12" s="1"/>
  <c r="U26" i="24"/>
  <c r="AB37" i="23"/>
  <c r="AB45"/>
  <c r="AB49"/>
  <c r="AD49" s="1"/>
  <c r="AB55"/>
  <c r="AB36"/>
  <c r="AD36" s="1"/>
  <c r="AB44"/>
  <c r="AD44"/>
  <c r="AB54"/>
  <c r="AD54" s="1"/>
  <c r="AB47"/>
  <c r="AB38"/>
  <c r="AD38" s="1"/>
  <c r="AB34"/>
  <c r="AD34" s="1"/>
  <c r="AB51"/>
  <c r="AD51" s="1"/>
  <c r="AB35"/>
  <c r="AD35" s="1"/>
  <c r="AB46"/>
  <c r="AB53"/>
  <c r="AD53" s="1"/>
  <c r="X112" i="27"/>
  <c r="X124"/>
  <c r="X125"/>
  <c r="X122"/>
  <c r="X116"/>
  <c r="X132"/>
  <c r="Z132" s="1"/>
  <c r="X119"/>
  <c r="Z119"/>
  <c r="X117"/>
  <c r="X131"/>
  <c r="Y133" i="17"/>
  <c r="AA133" s="1"/>
  <c r="Y123"/>
  <c r="AA123"/>
  <c r="Y119"/>
  <c r="AA119" s="1"/>
  <c r="Y115"/>
  <c r="AA115" s="1"/>
  <c r="BD15" i="46"/>
  <c r="V86"/>
  <c r="V82"/>
  <c r="Y82" s="1"/>
  <c r="U87"/>
  <c r="U83"/>
  <c r="U79"/>
  <c r="V85"/>
  <c r="V81"/>
  <c r="U86"/>
  <c r="U82"/>
  <c r="X82"/>
  <c r="AC95" i="13"/>
  <c r="AF95" s="1"/>
  <c r="AB99"/>
  <c r="AE99" s="1"/>
  <c r="AC91"/>
  <c r="AF91" s="1"/>
  <c r="AB92"/>
  <c r="AE92" s="1"/>
  <c r="AB94"/>
  <c r="AE94" s="1"/>
  <c r="AB96"/>
  <c r="AE96" s="1"/>
  <c r="AB95"/>
  <c r="AE95" s="1"/>
  <c r="AB98"/>
  <c r="AE98" s="1"/>
  <c r="AC99"/>
  <c r="AF99" s="1"/>
  <c r="AE38" i="45"/>
  <c r="AH38" s="1"/>
  <c r="AF37"/>
  <c r="V42" i="18"/>
  <c r="V43"/>
  <c r="Y129" i="17"/>
  <c r="AA129" s="1"/>
  <c r="Y127"/>
  <c r="AA127" s="1"/>
  <c r="Y114"/>
  <c r="AA114" s="1"/>
  <c r="Y116"/>
  <c r="AA116" s="1"/>
  <c r="Y118"/>
  <c r="AA118" s="1"/>
  <c r="Y120"/>
  <c r="AA120" s="1"/>
  <c r="Y122"/>
  <c r="AA122" s="1"/>
  <c r="Y124"/>
  <c r="AA124" s="1"/>
  <c r="Y112"/>
  <c r="AA112" s="1"/>
  <c r="Y132"/>
  <c r="AA132" s="1"/>
  <c r="V117" i="22"/>
  <c r="AI117"/>
  <c r="W45"/>
  <c r="AI45"/>
  <c r="W94"/>
  <c r="AI94"/>
  <c r="AL38" i="46"/>
  <c r="AK34"/>
  <c r="AN34" s="1"/>
  <c r="AK31"/>
  <c r="AL34"/>
  <c r="AO34" s="1"/>
  <c r="AK37"/>
  <c r="AL37"/>
  <c r="AK39"/>
  <c r="AK32"/>
  <c r="AL33"/>
  <c r="AL63"/>
  <c r="AL55"/>
  <c r="AK59"/>
  <c r="AK55"/>
  <c r="AL58"/>
  <c r="AK61"/>
  <c r="AL59"/>
  <c r="AK63"/>
  <c r="AK57"/>
  <c r="AN57" s="1"/>
  <c r="AL61"/>
  <c r="V41" i="13"/>
  <c r="AR16" i="12"/>
  <c r="AL82" i="46"/>
  <c r="AO82"/>
  <c r="AK87"/>
  <c r="AK82"/>
  <c r="AN82"/>
  <c r="AL84"/>
  <c r="AO84"/>
  <c r="AL79"/>
  <c r="AK83"/>
  <c r="AN83" s="1"/>
  <c r="AL86"/>
  <c r="AL80"/>
  <c r="AK84"/>
  <c r="AN84" s="1"/>
  <c r="AL81"/>
  <c r="AO81" s="1"/>
  <c r="AK86"/>
  <c r="V7" i="19"/>
  <c r="Y7" s="1"/>
  <c r="V8"/>
  <c r="Y8" s="1"/>
  <c r="V9"/>
  <c r="Y9" s="1"/>
  <c r="V10"/>
  <c r="Y10" s="1"/>
  <c r="V11"/>
  <c r="Y11" s="1"/>
  <c r="V12"/>
  <c r="Y12" s="1"/>
  <c r="V13"/>
  <c r="Y13" s="1"/>
  <c r="V14"/>
  <c r="Y14" s="1"/>
  <c r="V15"/>
  <c r="Y15" s="1"/>
  <c r="U7"/>
  <c r="X7" s="1"/>
  <c r="U8"/>
  <c r="X8" s="1"/>
  <c r="U9"/>
  <c r="X9" s="1"/>
  <c r="U10"/>
  <c r="X10" s="1"/>
  <c r="U11"/>
  <c r="X11" s="1"/>
  <c r="U12"/>
  <c r="X12" s="1"/>
  <c r="U13"/>
  <c r="X13" s="1"/>
  <c r="U14"/>
  <c r="X14" s="1"/>
  <c r="U15"/>
  <c r="X15" s="1"/>
  <c r="AD19"/>
  <c r="AG19" s="1"/>
  <c r="AD20"/>
  <c r="AG20" s="1"/>
  <c r="AD21"/>
  <c r="AG21" s="1"/>
  <c r="AD22"/>
  <c r="AG22" s="1"/>
  <c r="AD23"/>
  <c r="AG23" s="1"/>
  <c r="AD24"/>
  <c r="AG24" s="1"/>
  <c r="AD25"/>
  <c r="AG25" s="1"/>
  <c r="AD26"/>
  <c r="AG26" s="1"/>
  <c r="AD27"/>
  <c r="AG27" s="1"/>
  <c r="AC19"/>
  <c r="AF19" s="1"/>
  <c r="AC20"/>
  <c r="AF20" s="1"/>
  <c r="AC21"/>
  <c r="AF21" s="1"/>
  <c r="AC22"/>
  <c r="AF22" s="1"/>
  <c r="AC23"/>
  <c r="AF23" s="1"/>
  <c r="AC24"/>
  <c r="AF24" s="1"/>
  <c r="AC25"/>
  <c r="AF25" s="1"/>
  <c r="AC26"/>
  <c r="AF26" s="1"/>
  <c r="AC27"/>
  <c r="AF27" s="1"/>
  <c r="AD20" i="46"/>
  <c r="AC19"/>
  <c r="AC22"/>
  <c r="AF22"/>
  <c r="AD22"/>
  <c r="AG22"/>
  <c r="AC21"/>
  <c r="AD24"/>
  <c r="AC24"/>
  <c r="AD26"/>
  <c r="AG26"/>
  <c r="AC27"/>
  <c r="AC48"/>
  <c r="AC43"/>
  <c r="AD51"/>
  <c r="AD49"/>
  <c r="AD47"/>
  <c r="AD45"/>
  <c r="AD43"/>
  <c r="AC50"/>
  <c r="AC45"/>
  <c r="AD50"/>
  <c r="AD48"/>
  <c r="AD46"/>
  <c r="AD44"/>
  <c r="AC51"/>
  <c r="AD69"/>
  <c r="AC68"/>
  <c r="AD70"/>
  <c r="AC71"/>
  <c r="AD73"/>
  <c r="AC72"/>
  <c r="AF72"/>
  <c r="AD74"/>
  <c r="AG74"/>
  <c r="AC75"/>
  <c r="AF75"/>
  <c r="AC67"/>
  <c r="AC7"/>
  <c r="AD14"/>
  <c r="AG14"/>
  <c r="AC15"/>
  <c r="AC13"/>
  <c r="AC11"/>
  <c r="AD15"/>
  <c r="AD13"/>
  <c r="AC14"/>
  <c r="AF14"/>
  <c r="AC12"/>
  <c r="U85" i="19"/>
  <c r="X85"/>
  <c r="V86"/>
  <c r="Y86"/>
  <c r="V84"/>
  <c r="Y84"/>
  <c r="U81"/>
  <c r="X81"/>
  <c r="U80"/>
  <c r="X80"/>
  <c r="U79"/>
  <c r="X79"/>
  <c r="U86"/>
  <c r="X86"/>
  <c r="V83"/>
  <c r="Y83"/>
  <c r="U87"/>
  <c r="X87"/>
  <c r="V87"/>
  <c r="Y87"/>
  <c r="V85"/>
  <c r="Y85"/>
  <c r="V82"/>
  <c r="Y82"/>
  <c r="V81"/>
  <c r="Y81"/>
  <c r="V80"/>
  <c r="Y80"/>
  <c r="V79"/>
  <c r="Y79"/>
  <c r="U84"/>
  <c r="X84"/>
  <c r="U83"/>
  <c r="X83"/>
  <c r="U82"/>
  <c r="X82"/>
  <c r="AD35"/>
  <c r="AG35"/>
  <c r="AD37"/>
  <c r="AG37"/>
  <c r="AD39"/>
  <c r="AG39"/>
  <c r="AD32"/>
  <c r="AG32"/>
  <c r="AD34"/>
  <c r="AG34"/>
  <c r="AC39"/>
  <c r="AF39"/>
  <c r="AC32"/>
  <c r="AF32"/>
  <c r="AC34"/>
  <c r="AF34"/>
  <c r="AD36"/>
  <c r="AG36"/>
  <c r="AD38"/>
  <c r="AG38"/>
  <c r="AC36"/>
  <c r="AF36"/>
  <c r="AC38"/>
  <c r="AF38"/>
  <c r="AC31"/>
  <c r="AF31"/>
  <c r="AC33"/>
  <c r="AF33"/>
  <c r="AD31"/>
  <c r="AG31"/>
  <c r="AD33"/>
  <c r="AG33"/>
  <c r="AC35"/>
  <c r="AF35"/>
  <c r="AC37"/>
  <c r="AF37"/>
  <c r="U35" i="23"/>
  <c r="W35"/>
  <c r="U39"/>
  <c r="U42"/>
  <c r="W42" s="1"/>
  <c r="U46"/>
  <c r="W46" s="1"/>
  <c r="U49"/>
  <c r="W49" s="1"/>
  <c r="U53"/>
  <c r="W53" s="1"/>
  <c r="U38"/>
  <c r="W38" s="1"/>
  <c r="U43"/>
  <c r="W43" s="1"/>
  <c r="U47"/>
  <c r="W47" s="1"/>
  <c r="U54"/>
  <c r="W54"/>
  <c r="AL95" i="19"/>
  <c r="AN95"/>
  <c r="T94"/>
  <c r="AP94"/>
  <c r="AK92"/>
  <c r="AI92"/>
  <c r="T91"/>
  <c r="AN91"/>
  <c r="AN97"/>
  <c r="AK97"/>
  <c r="AN96"/>
  <c r="AK96"/>
  <c r="AP93"/>
  <c r="T93"/>
  <c r="AI34" i="17"/>
  <c r="AO34"/>
  <c r="AT108"/>
  <c r="AT30"/>
  <c r="AW43"/>
  <c r="AV108"/>
  <c r="AV53"/>
  <c r="AV43"/>
  <c r="AV35"/>
  <c r="N26"/>
  <c r="N19"/>
  <c r="X19" s="1"/>
  <c r="N17"/>
  <c r="S17" s="1"/>
  <c r="N12"/>
  <c r="N10"/>
  <c r="X10" s="1"/>
  <c r="N8"/>
  <c r="W3"/>
  <c r="T8"/>
  <c r="Y8"/>
  <c r="Y9"/>
  <c r="Y10"/>
  <c r="Y11"/>
  <c r="Y12"/>
  <c r="W13"/>
  <c r="V14"/>
  <c r="U15"/>
  <c r="U16"/>
  <c r="T17"/>
  <c r="T18"/>
  <c r="T19"/>
  <c r="T20"/>
  <c r="T22"/>
  <c r="Y22"/>
  <c r="W23"/>
  <c r="V24"/>
  <c r="V26"/>
  <c r="V27"/>
  <c r="AL30"/>
  <c r="AV133"/>
  <c r="AM34"/>
  <c r="AR34"/>
  <c r="AU82"/>
  <c r="AW82"/>
  <c r="AW53"/>
  <c r="AV56"/>
  <c r="AV47"/>
  <c r="AV39"/>
  <c r="N27"/>
  <c r="S27" s="1"/>
  <c r="W20"/>
  <c r="W18"/>
  <c r="N11"/>
  <c r="S11" s="1"/>
  <c r="W9"/>
  <c r="N7"/>
  <c r="V7"/>
  <c r="V8"/>
  <c r="U9"/>
  <c r="U10"/>
  <c r="U11"/>
  <c r="U12"/>
  <c r="U13"/>
  <c r="T14"/>
  <c r="Y14"/>
  <c r="Y15"/>
  <c r="W16"/>
  <c r="V17"/>
  <c r="V18"/>
  <c r="V19"/>
  <c r="V20"/>
  <c r="V22"/>
  <c r="U23"/>
  <c r="T24"/>
  <c r="T26"/>
  <c r="T27"/>
  <c r="V36" i="23"/>
  <c r="X36"/>
  <c r="V55"/>
  <c r="X55"/>
  <c r="V35"/>
  <c r="X35"/>
  <c r="V40"/>
  <c r="X40"/>
  <c r="V50"/>
  <c r="X50"/>
  <c r="V34"/>
  <c r="X34"/>
  <c r="AJ49"/>
  <c r="AJ40"/>
  <c r="AI55"/>
  <c r="AI45"/>
  <c r="AI37"/>
  <c r="AJ103"/>
  <c r="AJ94"/>
  <c r="AJ86"/>
  <c r="AR131"/>
  <c r="AR113"/>
  <c r="T129"/>
  <c r="W129" s="1"/>
  <c r="T124"/>
  <c r="X124" s="1"/>
  <c r="T120"/>
  <c r="T116"/>
  <c r="T112"/>
  <c r="X112" s="1"/>
  <c r="AP121"/>
  <c r="AL133"/>
  <c r="AL123"/>
  <c r="AL115"/>
  <c r="Z107"/>
  <c r="AD107" s="1"/>
  <c r="Z102"/>
  <c r="Z97"/>
  <c r="Z93"/>
  <c r="AS93" s="1"/>
  <c r="Z89"/>
  <c r="AC89" s="1"/>
  <c r="AR101"/>
  <c r="AR82"/>
  <c r="T106"/>
  <c r="T103"/>
  <c r="X103" s="1"/>
  <c r="T91"/>
  <c r="T86"/>
  <c r="W86" s="1"/>
  <c r="AP105"/>
  <c r="AP91"/>
  <c r="Z79"/>
  <c r="Z73"/>
  <c r="AS73" s="1"/>
  <c r="Z71"/>
  <c r="AS71" s="1"/>
  <c r="Z67"/>
  <c r="AC67" s="1"/>
  <c r="Z60"/>
  <c r="AR68"/>
  <c r="T76"/>
  <c r="AQ76" s="1"/>
  <c r="T73"/>
  <c r="X73" s="1"/>
  <c r="T60"/>
  <c r="AP75"/>
  <c r="AP68"/>
  <c r="AP56"/>
  <c r="Z47"/>
  <c r="Z45"/>
  <c r="Z38"/>
  <c r="AS38" s="1"/>
  <c r="AS30"/>
  <c r="AR38"/>
  <c r="T51"/>
  <c r="X51" s="1"/>
  <c r="AP47"/>
  <c r="AP37"/>
  <c r="AN30"/>
  <c r="AL51"/>
  <c r="AL46"/>
  <c r="AL42"/>
  <c r="AL38"/>
  <c r="AL34"/>
  <c r="AE54"/>
  <c r="AE49"/>
  <c r="AE44"/>
  <c r="AE40"/>
  <c r="AE36"/>
  <c r="T28"/>
  <c r="T23"/>
  <c r="T18"/>
  <c r="T14"/>
  <c r="T10"/>
  <c r="T3"/>
  <c r="Y10"/>
  <c r="Y14"/>
  <c r="Y18"/>
  <c r="Y23"/>
  <c r="Y28"/>
  <c r="AG35"/>
  <c r="AM36"/>
  <c r="AK37"/>
  <c r="AF38"/>
  <c r="AM39"/>
  <c r="AG40"/>
  <c r="AF41"/>
  <c r="AK42"/>
  <c r="AG43"/>
  <c r="AG44"/>
  <c r="AF45"/>
  <c r="AK46"/>
  <c r="AF47"/>
  <c r="AM49"/>
  <c r="AG50"/>
  <c r="AF51"/>
  <c r="AK53"/>
  <c r="AG54"/>
  <c r="AM55"/>
  <c r="AG34"/>
  <c r="V24"/>
  <c r="V11"/>
  <c r="V15"/>
  <c r="V19"/>
  <c r="V3"/>
  <c r="N28"/>
  <c r="R28" s="1"/>
  <c r="N10"/>
  <c r="N14"/>
  <c r="S14" s="1"/>
  <c r="N18"/>
  <c r="N9"/>
  <c r="X9" s="1"/>
  <c r="X3"/>
  <c r="W9"/>
  <c r="U12"/>
  <c r="U15"/>
  <c r="W18"/>
  <c r="U23"/>
  <c r="V26"/>
  <c r="U28"/>
  <c r="Y108"/>
  <c r="Y56"/>
  <c r="S108"/>
  <c r="S56"/>
  <c r="Q108"/>
  <c r="Q30"/>
  <c r="P82"/>
  <c r="F3"/>
  <c r="K3"/>
  <c r="Q3"/>
  <c r="E30"/>
  <c r="K30"/>
  <c r="X30"/>
  <c r="AD30"/>
  <c r="V56"/>
  <c r="AB56"/>
  <c r="V82"/>
  <c r="AB82"/>
  <c r="V108"/>
  <c r="AB108"/>
  <c r="AJ51"/>
  <c r="AJ42"/>
  <c r="AJ34"/>
  <c r="AI47"/>
  <c r="AI39"/>
  <c r="AJ106"/>
  <c r="AJ96"/>
  <c r="AJ88"/>
  <c r="Z131"/>
  <c r="Z125"/>
  <c r="AS125" s="1"/>
  <c r="Z121"/>
  <c r="Z117"/>
  <c r="AC117" s="1"/>
  <c r="Z113"/>
  <c r="AS108"/>
  <c r="AR117"/>
  <c r="T132"/>
  <c r="X132" s="1"/>
  <c r="T127"/>
  <c r="T122"/>
  <c r="T118"/>
  <c r="T114"/>
  <c r="AQ114" s="1"/>
  <c r="AP125"/>
  <c r="AO108"/>
  <c r="AL125"/>
  <c r="AL117"/>
  <c r="AR106"/>
  <c r="AR88"/>
  <c r="AJ54"/>
  <c r="AJ44"/>
  <c r="AJ36"/>
  <c r="AI50"/>
  <c r="AI41"/>
  <c r="AI30"/>
  <c r="AJ98"/>
  <c r="AJ90"/>
  <c r="AN56"/>
  <c r="Z129"/>
  <c r="AS129" s="1"/>
  <c r="Z124"/>
  <c r="Z120"/>
  <c r="AC120" s="1"/>
  <c r="Z116"/>
  <c r="AS116" s="1"/>
  <c r="Z112"/>
  <c r="AC112" s="1"/>
  <c r="AR121"/>
  <c r="AP131"/>
  <c r="AP113"/>
  <c r="AL128"/>
  <c r="AL119"/>
  <c r="AL108"/>
  <c r="Z106"/>
  <c r="Z101"/>
  <c r="AD101" s="1"/>
  <c r="Z96"/>
  <c r="Z92"/>
  <c r="AD92" s="1"/>
  <c r="Z88"/>
  <c r="AC88" s="1"/>
  <c r="AR92"/>
  <c r="T107"/>
  <c r="T105"/>
  <c r="AQ105" s="1"/>
  <c r="T99"/>
  <c r="W99" s="1"/>
  <c r="T94"/>
  <c r="AQ94" s="1"/>
  <c r="AQ82"/>
  <c r="AP96"/>
  <c r="AP86"/>
  <c r="Z77"/>
  <c r="Z72"/>
  <c r="Z61"/>
  <c r="AR77"/>
  <c r="AR60"/>
  <c r="T77"/>
  <c r="T75"/>
  <c r="X75" s="1"/>
  <c r="T65"/>
  <c r="AQ65" s="1"/>
  <c r="AP80"/>
  <c r="AP70"/>
  <c r="AP64"/>
  <c r="Z55"/>
  <c r="Z46"/>
  <c r="AD46" s="1"/>
  <c r="Z39"/>
  <c r="Z37"/>
  <c r="AC37" s="1"/>
  <c r="AR46"/>
  <c r="AR30"/>
  <c r="T47"/>
  <c r="T39"/>
  <c r="AQ39" s="1"/>
  <c r="AQ30"/>
  <c r="AP44"/>
  <c r="AP30"/>
  <c r="AL54"/>
  <c r="AL49"/>
  <c r="AL44"/>
  <c r="AL40"/>
  <c r="AL36"/>
  <c r="AH30"/>
  <c r="AE51"/>
  <c r="AE46"/>
  <c r="AE42"/>
  <c r="AE38"/>
  <c r="AE34"/>
  <c r="T26"/>
  <c r="T20"/>
  <c r="T16"/>
  <c r="T12"/>
  <c r="T8"/>
  <c r="Y8"/>
  <c r="Y12"/>
  <c r="Y16"/>
  <c r="Y20"/>
  <c r="Y26"/>
  <c r="Y3"/>
  <c r="AM35"/>
  <c r="AG36"/>
  <c r="AF37"/>
  <c r="AK38"/>
  <c r="AG39"/>
  <c r="AM40"/>
  <c r="AK41"/>
  <c r="AF42"/>
  <c r="AM43"/>
  <c r="AM44"/>
  <c r="AK45"/>
  <c r="AF46"/>
  <c r="AK47"/>
  <c r="AG49"/>
  <c r="AM50"/>
  <c r="AK51"/>
  <c r="AF53"/>
  <c r="AM54"/>
  <c r="AG55"/>
  <c r="AM34"/>
  <c r="V9"/>
  <c r="V13"/>
  <c r="V17"/>
  <c r="V8"/>
  <c r="N26"/>
  <c r="N22"/>
  <c r="N13"/>
  <c r="N17"/>
  <c r="R17" s="1"/>
  <c r="N8"/>
  <c r="U8"/>
  <c r="W10"/>
  <c r="U14"/>
  <c r="U17"/>
  <c r="U20"/>
  <c r="U24"/>
  <c r="U27"/>
  <c r="W28"/>
  <c r="Y82"/>
  <c r="Y30"/>
  <c r="S82"/>
  <c r="S30"/>
  <c r="Q82"/>
  <c r="P30"/>
  <c r="M30"/>
  <c r="H3"/>
  <c r="N3"/>
  <c r="S3"/>
  <c r="G30"/>
  <c r="V30"/>
  <c r="AB30"/>
  <c r="AG30"/>
  <c r="X56"/>
  <c r="AD56"/>
  <c r="X82"/>
  <c r="AD82"/>
  <c r="X108"/>
  <c r="AD108"/>
  <c r="AQ7" i="25"/>
  <c r="AG3"/>
  <c r="AT3"/>
  <c r="AN98" i="19"/>
  <c r="AK95"/>
  <c r="AP95"/>
  <c r="AM94"/>
  <c r="AB94"/>
  <c r="AN92"/>
  <c r="AP91"/>
  <c r="AM97"/>
  <c r="AP96"/>
  <c r="AM93"/>
  <c r="U43" i="18"/>
  <c r="U90" i="19" s="1"/>
  <c r="AC43" i="18"/>
  <c r="AH43" s="1"/>
  <c r="AC42"/>
  <c r="AG42" s="1"/>
  <c r="U50" i="23"/>
  <c r="W50"/>
  <c r="AQ44"/>
  <c r="X36" i="27"/>
  <c r="X37"/>
  <c r="Z37" s="1"/>
  <c r="X38"/>
  <c r="X39"/>
  <c r="Z39" s="1"/>
  <c r="X40"/>
  <c r="X41"/>
  <c r="Z41" s="1"/>
  <c r="X42"/>
  <c r="X43"/>
  <c r="X44"/>
  <c r="X45"/>
  <c r="Z45" s="1"/>
  <c r="X46"/>
  <c r="X47"/>
  <c r="Z47" s="1"/>
  <c r="X49"/>
  <c r="X50"/>
  <c r="Z50" s="1"/>
  <c r="X51"/>
  <c r="X53"/>
  <c r="X54"/>
  <c r="Z54" s="1"/>
  <c r="X55"/>
  <c r="X34"/>
  <c r="X35"/>
  <c r="AF12" i="45"/>
  <c r="AI12" s="1"/>
  <c r="AC14" i="12"/>
  <c r="AF14" s="1"/>
  <c r="AQ95" i="19"/>
  <c r="AB95"/>
  <c r="AK94"/>
  <c r="AI94"/>
  <c r="T92"/>
  <c r="AP92"/>
  <c r="AM91"/>
  <c r="T97"/>
  <c r="T96"/>
  <c r="U45" i="23"/>
  <c r="W45"/>
  <c r="U44"/>
  <c r="W44" s="1"/>
  <c r="U41"/>
  <c r="W41" s="1"/>
  <c r="H3" i="25"/>
  <c r="V3"/>
  <c r="AZ59" i="46"/>
  <c r="AV30" i="17"/>
  <c r="AV50"/>
  <c r="AW39"/>
  <c r="AW56"/>
  <c r="AS34"/>
  <c r="AH34"/>
  <c r="U34" i="23"/>
  <c r="W34"/>
  <c r="V53"/>
  <c r="X53" s="1"/>
  <c r="V44"/>
  <c r="X44" s="1"/>
  <c r="U40"/>
  <c r="W40" s="1"/>
  <c r="U37"/>
  <c r="W37" s="1"/>
  <c r="T97"/>
  <c r="AQ97" s="1"/>
  <c r="AR96"/>
  <c r="Z95"/>
  <c r="AS95" s="1"/>
  <c r="AL131"/>
  <c r="T113"/>
  <c r="W113" s="1"/>
  <c r="T131"/>
  <c r="X131" s="1"/>
  <c r="AR125"/>
  <c r="Z118"/>
  <c r="AJ101"/>
  <c r="AJ38"/>
  <c r="T97" i="22"/>
  <c r="V97" s="1"/>
  <c r="T101"/>
  <c r="V101" s="1"/>
  <c r="T105"/>
  <c r="V105" s="1"/>
  <c r="T38"/>
  <c r="V38" s="1"/>
  <c r="AI69"/>
  <c r="AI73"/>
  <c r="AH108"/>
  <c r="AH116"/>
  <c r="AH123"/>
  <c r="AH132"/>
  <c r="S122"/>
  <c r="S124"/>
  <c r="W124" s="1"/>
  <c r="AB36"/>
  <c r="AB40"/>
  <c r="AB44"/>
  <c r="AB50"/>
  <c r="AC30"/>
  <c r="AC39"/>
  <c r="AC44"/>
  <c r="AC50"/>
  <c r="AG82"/>
  <c r="AC92"/>
  <c r="AC103"/>
  <c r="T106"/>
  <c r="V106"/>
  <c r="U124"/>
  <c r="T86"/>
  <c r="V86" s="1"/>
  <c r="U97"/>
  <c r="W97" s="1"/>
  <c r="U95"/>
  <c r="W95" s="1"/>
  <c r="U91"/>
  <c r="W91" s="1"/>
  <c r="T89"/>
  <c r="V89" s="1"/>
  <c r="U101"/>
  <c r="W101" s="1"/>
  <c r="T103"/>
  <c r="V103" s="1"/>
  <c r="AG108"/>
  <c r="AH115"/>
  <c r="AH122"/>
  <c r="AH129"/>
  <c r="S112"/>
  <c r="AI112" s="1"/>
  <c r="S113"/>
  <c r="S116"/>
  <c r="W116" s="1"/>
  <c r="S127"/>
  <c r="AI127" s="1"/>
  <c r="S133"/>
  <c r="W133" s="1"/>
  <c r="AB35"/>
  <c r="AB39"/>
  <c r="AB43"/>
  <c r="AB49"/>
  <c r="AB55"/>
  <c r="AC37"/>
  <c r="AC43"/>
  <c r="AC49"/>
  <c r="AC55"/>
  <c r="AC90"/>
  <c r="Y34" i="27"/>
  <c r="Y55"/>
  <c r="Y54"/>
  <c r="AA54"/>
  <c r="Y53"/>
  <c r="Y51"/>
  <c r="Y50"/>
  <c r="AA50"/>
  <c r="Y49"/>
  <c r="Y47"/>
  <c r="AA47"/>
  <c r="Y46"/>
  <c r="Y45"/>
  <c r="AA45"/>
  <c r="Y44"/>
  <c r="Y43"/>
  <c r="Y42"/>
  <c r="Y41"/>
  <c r="AA41" s="1"/>
  <c r="Y40"/>
  <c r="Y39"/>
  <c r="AA39" s="1"/>
  <c r="Y38"/>
  <c r="Y37"/>
  <c r="AA37" s="1"/>
  <c r="Y36"/>
  <c r="T96" i="22"/>
  <c r="V96" s="1"/>
  <c r="W122"/>
  <c r="AI122"/>
  <c r="V122"/>
  <c r="AU92" i="19"/>
  <c r="AH42" i="18"/>
  <c r="AS46" i="23"/>
  <c r="W94"/>
  <c r="AQ132"/>
  <c r="R9"/>
  <c r="AQ103"/>
  <c r="X11" i="17"/>
  <c r="X26"/>
  <c r="S26"/>
  <c r="W127" i="22"/>
  <c r="V127"/>
  <c r="AI124"/>
  <c r="V124"/>
  <c r="AQ131" i="23"/>
  <c r="X22"/>
  <c r="R22"/>
  <c r="AQ47"/>
  <c r="X47"/>
  <c r="AS39"/>
  <c r="AC39"/>
  <c r="AQ77"/>
  <c r="W77"/>
  <c r="X77"/>
  <c r="AS72"/>
  <c r="AC72"/>
  <c r="AQ107"/>
  <c r="X107"/>
  <c r="AS96"/>
  <c r="AD96"/>
  <c r="AC96"/>
  <c r="AS124"/>
  <c r="AQ127"/>
  <c r="W127"/>
  <c r="X127"/>
  <c r="AS113"/>
  <c r="AC113"/>
  <c r="AD113"/>
  <c r="AS131"/>
  <c r="AC131"/>
  <c r="X10"/>
  <c r="R10"/>
  <c r="AS47"/>
  <c r="AC47"/>
  <c r="AD47"/>
  <c r="AQ60"/>
  <c r="AS60"/>
  <c r="AC60"/>
  <c r="AS79"/>
  <c r="AC79"/>
  <c r="AQ91"/>
  <c r="W91"/>
  <c r="AS102"/>
  <c r="AD102"/>
  <c r="AC102"/>
  <c r="AQ120"/>
  <c r="X120"/>
  <c r="X27" i="17"/>
  <c r="R27"/>
  <c r="X8"/>
  <c r="S8"/>
  <c r="R8"/>
  <c r="R19"/>
  <c r="S19"/>
  <c r="AU93" i="19"/>
  <c r="V116" i="22"/>
  <c r="AI116"/>
  <c r="AQ113" i="23"/>
  <c r="X113"/>
  <c r="AU96" i="19"/>
  <c r="S26" i="23"/>
  <c r="AD129"/>
  <c r="W114"/>
  <c r="AD117"/>
  <c r="AD89"/>
  <c r="AS107"/>
  <c r="W124"/>
  <c r="S10" i="17"/>
  <c r="R10"/>
  <c r="W44" i="13"/>
  <c r="Z44" s="1"/>
  <c r="W47"/>
  <c r="Z47" s="1"/>
  <c r="V48"/>
  <c r="Y48" s="1"/>
  <c r="V46"/>
  <c r="Y46" s="1"/>
  <c r="W48"/>
  <c r="Z48" s="1"/>
  <c r="W50"/>
  <c r="Z50" s="1"/>
  <c r="W43"/>
  <c r="Z43" s="1"/>
  <c r="W45"/>
  <c r="Z45" s="1"/>
  <c r="V49"/>
  <c r="Y49" s="1"/>
  <c r="V51"/>
  <c r="Y51" s="1"/>
  <c r="V50"/>
  <c r="Y50" s="1"/>
  <c r="W49"/>
  <c r="Z49" s="1"/>
  <c r="W46"/>
  <c r="Z46" s="1"/>
  <c r="V47"/>
  <c r="Y47" s="1"/>
  <c r="V44"/>
  <c r="Y44" s="1"/>
  <c r="V45"/>
  <c r="Y45" s="1"/>
  <c r="V43"/>
  <c r="Y43" s="1"/>
  <c r="W51"/>
  <c r="Z51" s="1"/>
  <c r="V133" i="22"/>
  <c r="W112"/>
  <c r="AC95" i="23"/>
  <c r="AY43" i="18"/>
  <c r="Y43"/>
  <c r="X13" i="23"/>
  <c r="S13"/>
  <c r="R13"/>
  <c r="W39"/>
  <c r="X39"/>
  <c r="AS37"/>
  <c r="AD37"/>
  <c r="AQ75"/>
  <c r="W75"/>
  <c r="AS61"/>
  <c r="AC61"/>
  <c r="W105"/>
  <c r="AS92"/>
  <c r="AS120"/>
  <c r="AD120"/>
  <c r="AQ122"/>
  <c r="X122"/>
  <c r="AD125"/>
  <c r="X14"/>
  <c r="AQ51"/>
  <c r="W51"/>
  <c r="AS45"/>
  <c r="AC45"/>
  <c r="AD45"/>
  <c r="AQ86"/>
  <c r="AS97"/>
  <c r="AQ116"/>
  <c r="X116"/>
  <c r="X17" i="17"/>
  <c r="AU91" i="19"/>
  <c r="AU94"/>
  <c r="AI113" i="22"/>
  <c r="W113"/>
  <c r="V113"/>
  <c r="AS118" i="23"/>
  <c r="AD118"/>
  <c r="AU97" i="19"/>
  <c r="AC90"/>
  <c r="AK43" i="18"/>
  <c r="AG43"/>
  <c r="S17" i="23"/>
  <c r="X17"/>
  <c r="AS55"/>
  <c r="AC55"/>
  <c r="AD55"/>
  <c r="X65"/>
  <c r="W65"/>
  <c r="AQ99"/>
  <c r="AS88"/>
  <c r="AD88"/>
  <c r="AS106"/>
  <c r="AC106"/>
  <c r="AC116"/>
  <c r="AQ118"/>
  <c r="X118"/>
  <c r="AS121"/>
  <c r="AD121"/>
  <c r="X18"/>
  <c r="S18"/>
  <c r="R18"/>
  <c r="AC38"/>
  <c r="X76"/>
  <c r="W76"/>
  <c r="AC71"/>
  <c r="AQ106"/>
  <c r="X106"/>
  <c r="AD93"/>
  <c r="AC93"/>
  <c r="AQ112"/>
  <c r="W112"/>
  <c r="AQ129"/>
  <c r="X129"/>
  <c r="X12" i="17"/>
  <c r="S12"/>
  <c r="R12"/>
  <c r="U44" i="24" l="1"/>
  <c r="AI16"/>
  <c r="AH33"/>
  <c r="U27"/>
  <c r="T28"/>
  <c r="T40"/>
  <c r="T58"/>
  <c r="AF16"/>
  <c r="S22"/>
  <c r="AI22" s="1"/>
  <c r="AG59"/>
  <c r="R13"/>
  <c r="Y21"/>
  <c r="U41"/>
  <c r="S38"/>
  <c r="AI38" s="1"/>
  <c r="W11"/>
  <c r="X23"/>
  <c r="AE56"/>
  <c r="V38" i="18"/>
  <c r="Y38" s="1"/>
  <c r="V37"/>
  <c r="Y37" s="1"/>
  <c r="AB76" i="23"/>
  <c r="AD76" s="1"/>
  <c r="AB61"/>
  <c r="AD61" s="1"/>
  <c r="AB77"/>
  <c r="AD77" s="1"/>
  <c r="AB63"/>
  <c r="AD63" s="1"/>
  <c r="AB79"/>
  <c r="AD79" s="1"/>
  <c r="AB68"/>
  <c r="AD68" s="1"/>
  <c r="Y63" i="46"/>
  <c r="BD63"/>
  <c r="AH8" i="45"/>
  <c r="AI8"/>
  <c r="AC6" i="46"/>
  <c r="AT8" i="45"/>
  <c r="BK8"/>
  <c r="AI47" i="22"/>
  <c r="V47"/>
  <c r="V72"/>
  <c r="AI72"/>
  <c r="W72"/>
  <c r="AB40" i="23"/>
  <c r="AD40" s="1"/>
  <c r="AB41"/>
  <c r="AD41" s="1"/>
  <c r="AB50"/>
  <c r="AD50" s="1"/>
  <c r="AB42"/>
  <c r="AD42" s="1"/>
  <c r="AB43"/>
  <c r="AD43" s="1"/>
  <c r="AB39"/>
  <c r="AD39" s="1"/>
  <c r="V81"/>
  <c r="X81" s="1"/>
  <c r="V69"/>
  <c r="X69" s="1"/>
  <c r="U64"/>
  <c r="W64" s="1"/>
  <c r="U72"/>
  <c r="W72" s="1"/>
  <c r="U80"/>
  <c r="W80" s="1"/>
  <c r="U67"/>
  <c r="W67" s="1"/>
  <c r="U81"/>
  <c r="W81" s="1"/>
  <c r="U73"/>
  <c r="W73" s="1"/>
  <c r="U66"/>
  <c r="W66" s="1"/>
  <c r="U60"/>
  <c r="W60" s="1"/>
  <c r="Q10" i="10"/>
  <c r="S10" s="1"/>
  <c r="P28"/>
  <c r="Q7"/>
  <c r="S7" s="1"/>
  <c r="R10"/>
  <c r="T10" s="1"/>
  <c r="P13"/>
  <c r="W119" i="22"/>
  <c r="AI119"/>
  <c r="V119"/>
  <c r="V50"/>
  <c r="AI50"/>
  <c r="V50" i="19"/>
  <c r="Y50" s="1"/>
  <c r="V43"/>
  <c r="Y43" s="1"/>
  <c r="V45"/>
  <c r="Y45" s="1"/>
  <c r="U44"/>
  <c r="X44" s="1"/>
  <c r="U45"/>
  <c r="X45" s="1"/>
  <c r="U47"/>
  <c r="X47" s="1"/>
  <c r="U48"/>
  <c r="X48" s="1"/>
  <c r="U49"/>
  <c r="X49" s="1"/>
  <c r="U51"/>
  <c r="X51" s="1"/>
  <c r="V49"/>
  <c r="Y49" s="1"/>
  <c r="V44"/>
  <c r="Y44" s="1"/>
  <c r="V47"/>
  <c r="Y47" s="1"/>
  <c r="U50"/>
  <c r="X50" s="1"/>
  <c r="V46"/>
  <c r="Y46" s="1"/>
  <c r="U43"/>
  <c r="X43" s="1"/>
  <c r="U46"/>
  <c r="X46" s="1"/>
  <c r="V48"/>
  <c r="Y48" s="1"/>
  <c r="V51"/>
  <c r="Y51" s="1"/>
  <c r="AK37" i="18"/>
  <c r="R17" i="17"/>
  <c r="X7"/>
  <c r="V112" i="22"/>
  <c r="AI133"/>
  <c r="AC107" i="23"/>
  <c r="AS89"/>
  <c r="X28"/>
  <c r="X114"/>
  <c r="AC129"/>
  <c r="AS77"/>
  <c r="W103"/>
  <c r="AS67"/>
  <c r="S9"/>
  <c r="W132"/>
  <c r="AS112"/>
  <c r="X94"/>
  <c r="AC46"/>
  <c r="X8"/>
  <c r="AC89" i="19"/>
  <c r="Y86" i="46"/>
  <c r="AD49" i="27"/>
  <c r="AD42"/>
  <c r="AD55"/>
  <c r="AD47"/>
  <c r="AE38"/>
  <c r="AG38" s="1"/>
  <c r="AE45"/>
  <c r="AE54"/>
  <c r="AE34"/>
  <c r="AG34" s="1"/>
  <c r="AE50" i="17"/>
  <c r="AG50" s="1"/>
  <c r="AE37"/>
  <c r="AG37" s="1"/>
  <c r="AE34"/>
  <c r="AG34" s="1"/>
  <c r="AE43"/>
  <c r="AG43" s="1"/>
  <c r="AD28" i="28"/>
  <c r="AF28" s="1"/>
  <c r="AD36" i="17"/>
  <c r="AF36" s="1"/>
  <c r="AD54"/>
  <c r="AF54" s="1"/>
  <c r="W37" i="18"/>
  <c r="Z37" s="1"/>
  <c r="AD127" i="17"/>
  <c r="AF127" s="1"/>
  <c r="AD123"/>
  <c r="AF123" s="1"/>
  <c r="AD112"/>
  <c r="AF112" s="1"/>
  <c r="AD133"/>
  <c r="AF133" s="1"/>
  <c r="AD65" i="27"/>
  <c r="AD69"/>
  <c r="AF69" s="1"/>
  <c r="AD71"/>
  <c r="AD64"/>
  <c r="AD70"/>
  <c r="AB71" i="23"/>
  <c r="AD71" s="1"/>
  <c r="AB60"/>
  <c r="AD60" s="1"/>
  <c r="AB73"/>
  <c r="AD73" s="1"/>
  <c r="AB65"/>
  <c r="AD65" s="1"/>
  <c r="AE23" i="18"/>
  <c r="AE88" i="27"/>
  <c r="AG88" s="1"/>
  <c r="AE106"/>
  <c r="AE89"/>
  <c r="AG89" s="1"/>
  <c r="AE99"/>
  <c r="AE92"/>
  <c r="AG92" s="1"/>
  <c r="AF38" i="45"/>
  <c r="AI38" s="1"/>
  <c r="AE37"/>
  <c r="Z115" i="27"/>
  <c r="AV115"/>
  <c r="W65" i="22"/>
  <c r="V65"/>
  <c r="AV61" i="28"/>
  <c r="AA61"/>
  <c r="AX59"/>
  <c r="AF59"/>
  <c r="BF99" i="46"/>
  <c r="BF10"/>
  <c r="AG10"/>
  <c r="AF10"/>
  <c r="R7" i="17"/>
  <c r="AD95" i="23"/>
  <c r="AQ124"/>
  <c r="S28"/>
  <c r="AS117"/>
  <c r="AC77"/>
  <c r="X26"/>
  <c r="AQ73"/>
  <c r="AD112"/>
  <c r="AS101"/>
  <c r="S8"/>
  <c r="AK42" i="18"/>
  <c r="AD79" i="27"/>
  <c r="AD76"/>
  <c r="AD63"/>
  <c r="AD77"/>
  <c r="AF77" s="1"/>
  <c r="AD68"/>
  <c r="AD60"/>
  <c r="AF60" s="1"/>
  <c r="AB64" i="23"/>
  <c r="AD64" s="1"/>
  <c r="AB66"/>
  <c r="AD66" s="1"/>
  <c r="AB62"/>
  <c r="W47" i="22"/>
  <c r="W115" i="23"/>
  <c r="AA54" i="28"/>
  <c r="AD34" i="17"/>
  <c r="AF34" s="1"/>
  <c r="AD53"/>
  <c r="AF53" s="1"/>
  <c r="AD47"/>
  <c r="AF47" s="1"/>
  <c r="AD43"/>
  <c r="AF43" s="1"/>
  <c r="AD39"/>
  <c r="AF39" s="1"/>
  <c r="AD35"/>
  <c r="AF35" s="1"/>
  <c r="AD51"/>
  <c r="AF51" s="1"/>
  <c r="AD46"/>
  <c r="AF46" s="1"/>
  <c r="AD42"/>
  <c r="AF42" s="1"/>
  <c r="AD38"/>
  <c r="AF38" s="1"/>
  <c r="X66" i="28"/>
  <c r="Z66" s="1"/>
  <c r="X61"/>
  <c r="Z61" s="1"/>
  <c r="X60"/>
  <c r="Z60" s="1"/>
  <c r="X86" i="46"/>
  <c r="AD73" i="27"/>
  <c r="AD61"/>
  <c r="AD80"/>
  <c r="AD62"/>
  <c r="AB75" i="23"/>
  <c r="AD75" s="1"/>
  <c r="AB69"/>
  <c r="AD69" s="1"/>
  <c r="AB72"/>
  <c r="AD72" s="1"/>
  <c r="AB80"/>
  <c r="AD80" s="1"/>
  <c r="AB67"/>
  <c r="AD67" s="1"/>
  <c r="AC133"/>
  <c r="W128"/>
  <c r="AD62"/>
  <c r="AC87" i="19"/>
  <c r="AF87" s="1"/>
  <c r="AC86"/>
  <c r="AF86" s="1"/>
  <c r="AC79"/>
  <c r="AF79" s="1"/>
  <c r="AC81"/>
  <c r="AF81" s="1"/>
  <c r="AD79"/>
  <c r="AG79" s="1"/>
  <c r="AD87"/>
  <c r="AG87" s="1"/>
  <c r="AD86"/>
  <c r="AG86" s="1"/>
  <c r="AD85"/>
  <c r="AG85" s="1"/>
  <c r="AD84"/>
  <c r="AG84" s="1"/>
  <c r="AD83"/>
  <c r="AG83" s="1"/>
  <c r="AD82"/>
  <c r="AG82" s="1"/>
  <c r="AU61"/>
  <c r="X61"/>
  <c r="AC54"/>
  <c r="P26" i="17"/>
  <c r="R26" s="1"/>
  <c r="P24"/>
  <c r="R24" s="1"/>
  <c r="P22"/>
  <c r="R22" s="1"/>
  <c r="Q15"/>
  <c r="S15" s="1"/>
  <c r="Q23"/>
  <c r="S23" s="1"/>
  <c r="Q7"/>
  <c r="S7" s="1"/>
  <c r="Q20"/>
  <c r="S20" s="1"/>
  <c r="P13"/>
  <c r="R13" s="1"/>
  <c r="V93" i="23"/>
  <c r="X93" s="1"/>
  <c r="V87"/>
  <c r="X87" s="1"/>
  <c r="V91"/>
  <c r="X91" s="1"/>
  <c r="V92"/>
  <c r="X92" s="1"/>
  <c r="V105"/>
  <c r="X105" s="1"/>
  <c r="AB131"/>
  <c r="AD131" s="1"/>
  <c r="AB114"/>
  <c r="AD114" s="1"/>
  <c r="AB116"/>
  <c r="AD116" s="1"/>
  <c r="AB123"/>
  <c r="AD123" s="1"/>
  <c r="AM42" i="45"/>
  <c r="AD40" i="28"/>
  <c r="AF40" s="1"/>
  <c r="AD33"/>
  <c r="AF33" s="1"/>
  <c r="AM18" i="45"/>
  <c r="P12" i="23"/>
  <c r="R12" s="1"/>
  <c r="P26"/>
  <c r="R26" s="1"/>
  <c r="Q10"/>
  <c r="S10" s="1"/>
  <c r="P20"/>
  <c r="R20" s="1"/>
  <c r="P8"/>
  <c r="R8" s="1"/>
  <c r="P16"/>
  <c r="R16" s="1"/>
  <c r="P24"/>
  <c r="R24" s="1"/>
  <c r="P14"/>
  <c r="R14" s="1"/>
  <c r="Q22"/>
  <c r="S22" s="1"/>
  <c r="P19"/>
  <c r="R19" s="1"/>
  <c r="Q12"/>
  <c r="S12" s="1"/>
  <c r="P14" i="28"/>
  <c r="R14" s="1"/>
  <c r="Q8"/>
  <c r="S8" s="1"/>
  <c r="Q11"/>
  <c r="S11" s="1"/>
  <c r="Q10"/>
  <c r="S10" s="1"/>
  <c r="P13"/>
  <c r="R13" s="1"/>
  <c r="U95" i="23"/>
  <c r="W95" s="1"/>
  <c r="U102"/>
  <c r="W102" s="1"/>
  <c r="U87"/>
  <c r="W87" s="1"/>
  <c r="U97"/>
  <c r="W97" s="1"/>
  <c r="AA128"/>
  <c r="AC128" s="1"/>
  <c r="AA121"/>
  <c r="AC121" s="1"/>
  <c r="AA132"/>
  <c r="AC132" s="1"/>
  <c r="AA124"/>
  <c r="AC124" s="1"/>
  <c r="AA118"/>
  <c r="AC118" s="1"/>
  <c r="AE66" i="28"/>
  <c r="AG66" s="1"/>
  <c r="AE67"/>
  <c r="AG67" s="1"/>
  <c r="AM37" i="45"/>
  <c r="AP37" s="1"/>
  <c r="AE61" i="27"/>
  <c r="AE76"/>
  <c r="AE81"/>
  <c r="AE80"/>
  <c r="AE72"/>
  <c r="AE70"/>
  <c r="AE68"/>
  <c r="AE66"/>
  <c r="AE64"/>
  <c r="U119" i="23"/>
  <c r="W119" s="1"/>
  <c r="U131"/>
  <c r="W131" s="1"/>
  <c r="U118"/>
  <c r="W118" s="1"/>
  <c r="U125"/>
  <c r="W125" s="1"/>
  <c r="AA101"/>
  <c r="AC101" s="1"/>
  <c r="AA90"/>
  <c r="AC90" s="1"/>
  <c r="AA105"/>
  <c r="AC105" s="1"/>
  <c r="AA97"/>
  <c r="AC97" s="1"/>
  <c r="AA119" i="27"/>
  <c r="AA133"/>
  <c r="W43" i="18"/>
  <c r="Z43" s="1"/>
  <c r="Y77" i="17"/>
  <c r="AA77" s="1"/>
  <c r="Y60"/>
  <c r="AA60" s="1"/>
  <c r="Y68"/>
  <c r="AA68" s="1"/>
  <c r="Y70"/>
  <c r="AA70" s="1"/>
  <c r="Y64"/>
  <c r="AA64" s="1"/>
  <c r="Y79"/>
  <c r="AA79" s="1"/>
  <c r="Y61"/>
  <c r="AA61" s="1"/>
  <c r="Y65"/>
  <c r="AA65" s="1"/>
  <c r="Y69"/>
  <c r="AA69" s="1"/>
  <c r="Y40" i="28"/>
  <c r="AA40" s="1"/>
  <c r="Y41"/>
  <c r="V18" i="18"/>
  <c r="Y18" s="1"/>
  <c r="AI63" i="22"/>
  <c r="AI125"/>
  <c r="V128"/>
  <c r="W37"/>
  <c r="V92"/>
  <c r="AA7" i="25"/>
  <c r="AF97" i="46"/>
  <c r="AE12" i="45"/>
  <c r="AH12" s="1"/>
  <c r="AE13"/>
  <c r="BF98" i="46"/>
  <c r="AF98"/>
  <c r="AF96"/>
  <c r="BF96"/>
  <c r="BF85"/>
  <c r="AT42" i="45"/>
  <c r="AT43"/>
  <c r="BK43"/>
  <c r="BD56" i="46"/>
  <c r="BD97"/>
  <c r="AB30" i="13"/>
  <c r="AH14" i="12"/>
  <c r="AE15"/>
  <c r="AH15"/>
  <c r="AT15"/>
  <c r="AR34" i="13"/>
  <c r="AE34"/>
  <c r="AR22"/>
  <c r="AF22"/>
  <c r="AB27"/>
  <c r="AE27" s="1"/>
  <c r="AB20"/>
  <c r="AE20" s="1"/>
  <c r="AB22"/>
  <c r="AE22" s="1"/>
  <c r="AB24"/>
  <c r="AE24" s="1"/>
  <c r="AB26"/>
  <c r="AE26" s="1"/>
  <c r="AC21"/>
  <c r="AF21" s="1"/>
  <c r="AC19"/>
  <c r="AF19" s="1"/>
  <c r="AB23"/>
  <c r="AE23" s="1"/>
  <c r="AB25"/>
  <c r="AE25" s="1"/>
  <c r="AP87"/>
  <c r="Y87"/>
  <c r="AB65"/>
  <c r="AH23" i="12"/>
  <c r="AE23"/>
  <c r="AH24"/>
  <c r="V7" i="18"/>
  <c r="Y7" s="1"/>
  <c r="W8"/>
  <c r="V8"/>
  <c r="W7"/>
  <c r="Z7" s="1"/>
  <c r="X58" i="46"/>
  <c r="BD58"/>
  <c r="BD93"/>
  <c r="U5"/>
  <c r="BI7" i="45"/>
  <c r="U30" i="19"/>
  <c r="AY18" i="18"/>
  <c r="Y56" i="46"/>
  <c r="AL42" i="45"/>
  <c r="AL38"/>
  <c r="U38"/>
  <c r="AD33"/>
  <c r="AL28"/>
  <c r="U28"/>
  <c r="AD23"/>
  <c r="AL18"/>
  <c r="U18"/>
  <c r="AD13"/>
  <c r="AL8"/>
  <c r="AL43"/>
  <c r="U42"/>
  <c r="AD37"/>
  <c r="AL32"/>
  <c r="U32"/>
  <c r="AD27"/>
  <c r="AL22"/>
  <c r="U22"/>
  <c r="AD17"/>
  <c r="AL12"/>
  <c r="U12"/>
  <c r="AC32" i="18"/>
  <c r="U28"/>
  <c r="AC22"/>
  <c r="U23"/>
  <c r="AC7"/>
  <c r="U8"/>
  <c r="AC38"/>
  <c r="U42"/>
  <c r="AC33"/>
  <c r="AC27"/>
  <c r="AK28" s="1"/>
  <c r="AC23"/>
  <c r="U17"/>
  <c r="AJ18" s="1"/>
  <c r="U12"/>
  <c r="AC8"/>
  <c r="V5" i="13"/>
  <c r="AG8" i="12"/>
  <c r="AP3" i="25"/>
  <c r="AH3"/>
  <c r="W3"/>
  <c r="M3"/>
  <c r="E3"/>
  <c r="AC99" i="46"/>
  <c r="AF99" s="1"/>
  <c r="AH7" i="45"/>
  <c r="AS43"/>
  <c r="BK42"/>
  <c r="BK38"/>
  <c r="BK28"/>
  <c r="AS23"/>
  <c r="BK18"/>
  <c r="AT7"/>
  <c r="AY33" i="18"/>
  <c r="AK17"/>
  <c r="AY13"/>
  <c r="AN42" i="25"/>
  <c r="AS37"/>
  <c r="AN33"/>
  <c r="AN27"/>
  <c r="AN22"/>
  <c r="AN17"/>
  <c r="AN12"/>
  <c r="AK8"/>
  <c r="AK28"/>
  <c r="AI12"/>
  <c r="AI33"/>
  <c r="AS13"/>
  <c r="AN32"/>
  <c r="AQ18"/>
  <c r="AS7"/>
  <c r="AS27"/>
  <c r="AH31" i="12"/>
  <c r="AD94" i="46"/>
  <c r="U56"/>
  <c r="X56" s="1"/>
  <c r="V55"/>
  <c r="V58"/>
  <c r="Y58" s="1"/>
  <c r="U33"/>
  <c r="U36"/>
  <c r="V31"/>
  <c r="Y31" s="1"/>
  <c r="V35"/>
  <c r="V38"/>
  <c r="AK14"/>
  <c r="AN14" s="1"/>
  <c r="AL15"/>
  <c r="AV99"/>
  <c r="BC99"/>
  <c r="AV98"/>
  <c r="BC98"/>
  <c r="AV97"/>
  <c r="BC97"/>
  <c r="AZ96"/>
  <c r="AR96"/>
  <c r="BE95"/>
  <c r="AY95"/>
  <c r="AS95"/>
  <c r="AB94"/>
  <c r="AZ94"/>
  <c r="AS94"/>
  <c r="AB93"/>
  <c r="AZ93"/>
  <c r="AR93"/>
  <c r="AX92"/>
  <c r="AQ92"/>
  <c r="AY91"/>
  <c r="AS91"/>
  <c r="AB91"/>
  <c r="BC3"/>
  <c r="AW3"/>
  <c r="AR3"/>
  <c r="AK3"/>
  <c r="AC3"/>
  <c r="V3"/>
  <c r="P3"/>
  <c r="J3"/>
  <c r="E3"/>
  <c r="AU87"/>
  <c r="BC87"/>
  <c r="AV86"/>
  <c r="AR86"/>
  <c r="BE85"/>
  <c r="AV85"/>
  <c r="BC85"/>
  <c r="AZ84"/>
  <c r="AR84"/>
  <c r="AB83"/>
  <c r="AZ83"/>
  <c r="AS83"/>
  <c r="AB82"/>
  <c r="AY82"/>
  <c r="AS82"/>
  <c r="AX81"/>
  <c r="AQ81"/>
  <c r="AX80"/>
  <c r="AJ80"/>
  <c r="AU79"/>
  <c r="AW79"/>
  <c r="AJ79"/>
  <c r="AW75"/>
  <c r="AJ75"/>
  <c r="AU74"/>
  <c r="BC74"/>
  <c r="AV73"/>
  <c r="AS73"/>
  <c r="AV72"/>
  <c r="AQ72"/>
  <c r="AR71"/>
  <c r="AU70"/>
  <c r="AS70"/>
  <c r="AU69"/>
  <c r="AS69"/>
  <c r="AR68"/>
  <c r="AU67"/>
  <c r="AS67"/>
  <c r="AU63"/>
  <c r="AS63"/>
  <c r="AB62"/>
  <c r="AW62"/>
  <c r="AX61"/>
  <c r="AB60"/>
  <c r="AX60"/>
  <c r="AV59"/>
  <c r="AJ59"/>
  <c r="AV58"/>
  <c r="AQ58"/>
  <c r="BC57"/>
  <c r="AB56"/>
  <c r="BC56"/>
  <c r="AR55"/>
  <c r="AR51"/>
  <c r="AR50"/>
  <c r="AR49"/>
  <c r="AR48"/>
  <c r="AR47"/>
  <c r="AR46"/>
  <c r="AR45"/>
  <c r="AR44"/>
  <c r="AR43"/>
  <c r="AW39"/>
  <c r="AB38"/>
  <c r="AZ38"/>
  <c r="AJ38"/>
  <c r="AY37"/>
  <c r="AV36"/>
  <c r="AQ36"/>
  <c r="BC35"/>
  <c r="BE34"/>
  <c r="BC34"/>
  <c r="AW33"/>
  <c r="BE32"/>
  <c r="AZ32"/>
  <c r="AJ32"/>
  <c r="AZ31"/>
  <c r="AJ31"/>
  <c r="AY27"/>
  <c r="AZ26"/>
  <c r="AJ26"/>
  <c r="AZ25"/>
  <c r="AJ25"/>
  <c r="AY24"/>
  <c r="AV23"/>
  <c r="AQ23"/>
  <c r="AZ22"/>
  <c r="AJ22"/>
  <c r="AY21"/>
  <c r="AV20"/>
  <c r="AJ20"/>
  <c r="AZ19"/>
  <c r="AJ19"/>
  <c r="AY15"/>
  <c r="AV14"/>
  <c r="AQ14"/>
  <c r="AB13"/>
  <c r="AW13"/>
  <c r="AR12"/>
  <c r="AW11"/>
  <c r="BE10"/>
  <c r="AZ10"/>
  <c r="AJ10"/>
  <c r="AZ9"/>
  <c r="AJ9"/>
  <c r="AV8"/>
  <c r="AQ8"/>
  <c r="AY7"/>
  <c r="BD3"/>
  <c r="T12"/>
  <c r="T20"/>
  <c r="T32"/>
  <c r="T34"/>
  <c r="T39"/>
  <c r="T46"/>
  <c r="T50"/>
  <c r="T72"/>
  <c r="AB10" i="12"/>
  <c r="AE10" s="1"/>
  <c r="AB7"/>
  <c r="AE7" s="1"/>
  <c r="AD91" i="46"/>
  <c r="U59"/>
  <c r="U62"/>
  <c r="V61"/>
  <c r="Y61" s="1"/>
  <c r="U39"/>
  <c r="AK12"/>
  <c r="AL11"/>
  <c r="AU99"/>
  <c r="AW99"/>
  <c r="AJ99"/>
  <c r="AW98"/>
  <c r="AJ98"/>
  <c r="AW97"/>
  <c r="AJ97"/>
  <c r="AU96"/>
  <c r="BC96"/>
  <c r="AV95"/>
  <c r="AR95"/>
  <c r="BE94"/>
  <c r="AV94"/>
  <c r="BC94"/>
  <c r="AV93"/>
  <c r="BC93"/>
  <c r="AY92"/>
  <c r="AS92"/>
  <c r="BC91"/>
  <c r="AU91"/>
  <c r="BE3"/>
  <c r="AY3"/>
  <c r="AS3"/>
  <c r="AL3"/>
  <c r="AF3"/>
  <c r="X3"/>
  <c r="Q3"/>
  <c r="L3"/>
  <c r="F3"/>
  <c r="AX87"/>
  <c r="AJ87"/>
  <c r="AU86"/>
  <c r="AW86"/>
  <c r="AU85"/>
  <c r="AW85"/>
  <c r="AJ85"/>
  <c r="AU84"/>
  <c r="BC84"/>
  <c r="AV83"/>
  <c r="BC83"/>
  <c r="AZ82"/>
  <c r="AR82"/>
  <c r="AB81"/>
  <c r="AZ81"/>
  <c r="AS81"/>
  <c r="AB80"/>
  <c r="AY80"/>
  <c r="AS80"/>
  <c r="AX79"/>
  <c r="AQ79"/>
  <c r="BE75"/>
  <c r="AY75"/>
  <c r="AQ75"/>
  <c r="AX74"/>
  <c r="AJ74"/>
  <c r="AU73"/>
  <c r="AR73"/>
  <c r="BC72"/>
  <c r="BE71"/>
  <c r="BC71"/>
  <c r="AR70"/>
  <c r="AW69"/>
  <c r="AB68"/>
  <c r="BC68"/>
  <c r="AR67"/>
  <c r="AW63"/>
  <c r="BE62"/>
  <c r="AZ62"/>
  <c r="AJ62"/>
  <c r="AY61"/>
  <c r="AV60"/>
  <c r="AQ60"/>
  <c r="AR59"/>
  <c r="AU58"/>
  <c r="AS58"/>
  <c r="BE57"/>
  <c r="AW57"/>
  <c r="AY56"/>
  <c r="AX55"/>
  <c r="BE51"/>
  <c r="AX51"/>
  <c r="BE50"/>
  <c r="AX50"/>
  <c r="BE49"/>
  <c r="AX49"/>
  <c r="BE48"/>
  <c r="AX48"/>
  <c r="BE47"/>
  <c r="AX47"/>
  <c r="BE46"/>
  <c r="AX46"/>
  <c r="BE45"/>
  <c r="AX45"/>
  <c r="BE44"/>
  <c r="AX44"/>
  <c r="BE43"/>
  <c r="AX43"/>
  <c r="BE39"/>
  <c r="AX39"/>
  <c r="AV38"/>
  <c r="AQ38"/>
  <c r="AU37"/>
  <c r="AS37"/>
  <c r="AU36"/>
  <c r="AS36"/>
  <c r="AB35"/>
  <c r="AW35"/>
  <c r="AY34"/>
  <c r="AX33"/>
  <c r="AV32"/>
  <c r="AQ32"/>
  <c r="AR31"/>
  <c r="AU27"/>
  <c r="AS27"/>
  <c r="AV26"/>
  <c r="AQ26"/>
  <c r="AR25"/>
  <c r="AU24"/>
  <c r="AS24"/>
  <c r="AU23"/>
  <c r="AS23"/>
  <c r="AR22"/>
  <c r="AU21"/>
  <c r="AS21"/>
  <c r="AU20"/>
  <c r="AQ20"/>
  <c r="AR19"/>
  <c r="AU15"/>
  <c r="AQ15"/>
  <c r="BC14"/>
  <c r="AZ13"/>
  <c r="AX12"/>
  <c r="AB11"/>
  <c r="AX11"/>
  <c r="AV10"/>
  <c r="AQ10"/>
  <c r="AR9"/>
  <c r="AU8"/>
  <c r="AS8"/>
  <c r="AU7"/>
  <c r="AS7"/>
  <c r="T9"/>
  <c r="T26"/>
  <c r="T55"/>
  <c r="T67"/>
  <c r="T69"/>
  <c r="T74"/>
  <c r="T81"/>
  <c r="T85"/>
  <c r="T92"/>
  <c r="T7"/>
  <c r="T99"/>
  <c r="T95"/>
  <c r="T91"/>
  <c r="T84"/>
  <c r="T80"/>
  <c r="T71"/>
  <c r="T68"/>
  <c r="T60"/>
  <c r="T57"/>
  <c r="T48"/>
  <c r="T44"/>
  <c r="T36"/>
  <c r="T33"/>
  <c r="T25"/>
  <c r="T22"/>
  <c r="T14"/>
  <c r="T8"/>
  <c r="AQ7"/>
  <c r="AW7"/>
  <c r="AV7"/>
  <c r="AJ8"/>
  <c r="BC8"/>
  <c r="AZ8"/>
  <c r="AB8"/>
  <c r="AS9"/>
  <c r="AX9"/>
  <c r="AU9"/>
  <c r="AR10"/>
  <c r="AY10"/>
  <c r="AJ11"/>
  <c r="BC11"/>
  <c r="AZ11"/>
  <c r="BE11"/>
  <c r="AQ12"/>
  <c r="AW12"/>
  <c r="AV12"/>
  <c r="AB12"/>
  <c r="AS13"/>
  <c r="AY13"/>
  <c r="AR14"/>
  <c r="AY14"/>
  <c r="AJ15"/>
  <c r="AW15"/>
  <c r="AV15"/>
  <c r="BE15"/>
  <c r="AS19"/>
  <c r="AX19"/>
  <c r="AU19"/>
  <c r="AR20"/>
  <c r="AZ20"/>
  <c r="AB20"/>
  <c r="AQ21"/>
  <c r="AW21"/>
  <c r="AV21"/>
  <c r="BE21"/>
  <c r="AS22"/>
  <c r="AX22"/>
  <c r="AU22"/>
  <c r="AJ23"/>
  <c r="BC23"/>
  <c r="AZ23"/>
  <c r="BE23"/>
  <c r="AQ24"/>
  <c r="AW24"/>
  <c r="AV24"/>
  <c r="BE24"/>
  <c r="AS25"/>
  <c r="AX25"/>
  <c r="AU25"/>
  <c r="AR26"/>
  <c r="AY26"/>
  <c r="AQ27"/>
  <c r="AW27"/>
  <c r="AV27"/>
  <c r="AB27"/>
  <c r="AS31"/>
  <c r="AX31"/>
  <c r="AU31"/>
  <c r="AR32"/>
  <c r="AY32"/>
  <c r="AJ33"/>
  <c r="BC33"/>
  <c r="AZ33"/>
  <c r="AB33"/>
  <c r="AS34"/>
  <c r="AX34"/>
  <c r="AU34"/>
  <c r="AR35"/>
  <c r="AY35"/>
  <c r="AJ36"/>
  <c r="BC36"/>
  <c r="AZ36"/>
  <c r="AB36"/>
  <c r="AQ37"/>
  <c r="AW37"/>
  <c r="AV37"/>
  <c r="AR38"/>
  <c r="AY38"/>
  <c r="AJ39"/>
  <c r="BC39"/>
  <c r="AZ39"/>
  <c r="AB39"/>
  <c r="AQ43"/>
  <c r="AW43"/>
  <c r="AV43"/>
  <c r="AQ44"/>
  <c r="AW44"/>
  <c r="AV44"/>
  <c r="AQ45"/>
  <c r="AW45"/>
  <c r="AV45"/>
  <c r="AQ46"/>
  <c r="AW46"/>
  <c r="AV46"/>
  <c r="AQ47"/>
  <c r="AW47"/>
  <c r="AV47"/>
  <c r="AQ48"/>
  <c r="AW48"/>
  <c r="AV48"/>
  <c r="AQ49"/>
  <c r="AW49"/>
  <c r="AV49"/>
  <c r="AQ50"/>
  <c r="AW50"/>
  <c r="AV50"/>
  <c r="AQ51"/>
  <c r="AW51"/>
  <c r="AV51"/>
  <c r="AQ55"/>
  <c r="AW55"/>
  <c r="AV55"/>
  <c r="BE55"/>
  <c r="AS56"/>
  <c r="AX56"/>
  <c r="AU56"/>
  <c r="AR57"/>
  <c r="AY57"/>
  <c r="AJ58"/>
  <c r="BC58"/>
  <c r="AZ58"/>
  <c r="AB58"/>
  <c r="AS59"/>
  <c r="AX59"/>
  <c r="AJ60"/>
  <c r="BC60"/>
  <c r="AZ60"/>
  <c r="BE60"/>
  <c r="AQ61"/>
  <c r="AW61"/>
  <c r="AV61"/>
  <c r="AR62"/>
  <c r="AY62"/>
  <c r="AJ63"/>
  <c r="BC63"/>
  <c r="AZ63"/>
  <c r="AB63"/>
  <c r="AQ67"/>
  <c r="AW67"/>
  <c r="AV67"/>
  <c r="AB67"/>
  <c r="AS68"/>
  <c r="AX68"/>
  <c r="AU68"/>
  <c r="AJ69"/>
  <c r="BC69"/>
  <c r="AZ69"/>
  <c r="AB69"/>
  <c r="AQ70"/>
  <c r="AW70"/>
  <c r="AV70"/>
  <c r="BE70"/>
  <c r="AS71"/>
  <c r="AX71"/>
  <c r="AU71"/>
  <c r="AR72"/>
  <c r="AY72"/>
  <c r="AQ73"/>
  <c r="AW73"/>
  <c r="AB7"/>
  <c r="T98"/>
  <c r="T94"/>
  <c r="T87"/>
  <c r="T83"/>
  <c r="T79"/>
  <c r="T73"/>
  <c r="T70"/>
  <c r="T62"/>
  <c r="T59"/>
  <c r="T51"/>
  <c r="T47"/>
  <c r="T38"/>
  <c r="T35"/>
  <c r="T27"/>
  <c r="T24"/>
  <c r="T19"/>
  <c r="T13"/>
  <c r="T10"/>
  <c r="AJ7"/>
  <c r="BC7"/>
  <c r="AZ7"/>
  <c r="AR8"/>
  <c r="AY8"/>
  <c r="AQ9"/>
  <c r="AW9"/>
  <c r="AV9"/>
  <c r="BE9"/>
  <c r="AS10"/>
  <c r="AX10"/>
  <c r="AU10"/>
  <c r="AR11"/>
  <c r="AY11"/>
  <c r="AJ12"/>
  <c r="BC12"/>
  <c r="AZ12"/>
  <c r="BE12"/>
  <c r="AQ13"/>
  <c r="AX13"/>
  <c r="AU13"/>
  <c r="BE13"/>
  <c r="AS14"/>
  <c r="AX14"/>
  <c r="AU14"/>
  <c r="AR15"/>
  <c r="AZ15"/>
  <c r="AB15"/>
  <c r="AQ19"/>
  <c r="AW19"/>
  <c r="AV19"/>
  <c r="AB19"/>
  <c r="AS20"/>
  <c r="AY20"/>
  <c r="AJ21"/>
  <c r="BC21"/>
  <c r="AZ21"/>
  <c r="AB21"/>
  <c r="AQ22"/>
  <c r="AW22"/>
  <c r="AV22"/>
  <c r="AR23"/>
  <c r="AY23"/>
  <c r="AJ24"/>
  <c r="BC24"/>
  <c r="AZ24"/>
  <c r="AB24"/>
  <c r="AQ25"/>
  <c r="AW25"/>
  <c r="AV25"/>
  <c r="BE25"/>
  <c r="AS26"/>
  <c r="AX26"/>
  <c r="AU26"/>
  <c r="AJ27"/>
  <c r="BC27"/>
  <c r="AZ27"/>
  <c r="BE27"/>
  <c r="AQ31"/>
  <c r="AW31"/>
  <c r="AV31"/>
  <c r="BE31"/>
  <c r="AS32"/>
  <c r="AX32"/>
  <c r="AU32"/>
  <c r="AR33"/>
  <c r="AY33"/>
  <c r="AQ34"/>
  <c r="AW34"/>
  <c r="AV34"/>
  <c r="AB34"/>
  <c r="AS35"/>
  <c r="AX35"/>
  <c r="AU35"/>
  <c r="AR36"/>
  <c r="AY36"/>
  <c r="AJ37"/>
  <c r="BC37"/>
  <c r="AZ37"/>
  <c r="AB37"/>
  <c r="AS38"/>
  <c r="AX38"/>
  <c r="AU38"/>
  <c r="AR39"/>
  <c r="AY39"/>
  <c r="AJ43"/>
  <c r="BC43"/>
  <c r="AZ43"/>
  <c r="AB43"/>
  <c r="AJ44"/>
  <c r="BC44"/>
  <c r="AZ44"/>
  <c r="AB44"/>
  <c r="AJ45"/>
  <c r="BC45"/>
  <c r="AZ45"/>
  <c r="AB45"/>
  <c r="AJ46"/>
  <c r="BC46"/>
  <c r="AZ46"/>
  <c r="AB46"/>
  <c r="AJ47"/>
  <c r="BC47"/>
  <c r="AZ47"/>
  <c r="AB47"/>
  <c r="AJ48"/>
  <c r="BC48"/>
  <c r="AZ48"/>
  <c r="AB48"/>
  <c r="AJ49"/>
  <c r="BC49"/>
  <c r="AZ49"/>
  <c r="AB49"/>
  <c r="AJ50"/>
  <c r="BC50"/>
  <c r="AZ50"/>
  <c r="AB50"/>
  <c r="AJ51"/>
  <c r="BC51"/>
  <c r="AZ51"/>
  <c r="AB51"/>
  <c r="AJ55"/>
  <c r="BC55"/>
  <c r="AZ55"/>
  <c r="AB55"/>
  <c r="AQ56"/>
  <c r="AW56"/>
  <c r="AV56"/>
  <c r="BE56"/>
  <c r="AS57"/>
  <c r="AX57"/>
  <c r="AU57"/>
  <c r="AR58"/>
  <c r="AY58"/>
  <c r="AQ59"/>
  <c r="AW59"/>
  <c r="AU59"/>
  <c r="AR60"/>
  <c r="AY60"/>
  <c r="AJ61"/>
  <c r="BC61"/>
  <c r="AZ61"/>
  <c r="AB61"/>
  <c r="AS62"/>
  <c r="AX62"/>
  <c r="AU62"/>
  <c r="AR63"/>
  <c r="AY63"/>
  <c r="AJ67"/>
  <c r="BC67"/>
  <c r="AZ67"/>
  <c r="BE67"/>
  <c r="AQ68"/>
  <c r="AW68"/>
  <c r="AV68"/>
  <c r="AR69"/>
  <c r="AY69"/>
  <c r="AJ70"/>
  <c r="BC70"/>
  <c r="AZ70"/>
  <c r="AB70"/>
  <c r="AQ71"/>
  <c r="AW71"/>
  <c r="AV71"/>
  <c r="AB71"/>
  <c r="AS72"/>
  <c r="AX72"/>
  <c r="AU72"/>
  <c r="AJ73"/>
  <c r="BC73"/>
  <c r="AZ73"/>
  <c r="AB73"/>
  <c r="AQ74"/>
  <c r="AW74"/>
  <c r="AV74"/>
  <c r="BE74"/>
  <c r="AS75"/>
  <c r="AX75"/>
  <c r="AU75"/>
  <c r="AR79"/>
  <c r="AY79"/>
  <c r="AQ80"/>
  <c r="AW80"/>
  <c r="AV80"/>
  <c r="AR81"/>
  <c r="AY81"/>
  <c r="AQ82"/>
  <c r="AW82"/>
  <c r="AV82"/>
  <c r="AR83"/>
  <c r="AY83"/>
  <c r="AQ84"/>
  <c r="AW84"/>
  <c r="AV84"/>
  <c r="AR85"/>
  <c r="AY85"/>
  <c r="AJ86"/>
  <c r="BC86"/>
  <c r="AZ86"/>
  <c r="AB86"/>
  <c r="AQ87"/>
  <c r="AW87"/>
  <c r="AV87"/>
  <c r="AB87"/>
  <c r="G3"/>
  <c r="K3"/>
  <c r="O3"/>
  <c r="T3"/>
  <c r="Y3"/>
  <c r="AD3"/>
  <c r="AJ3"/>
  <c r="AO3"/>
  <c r="AT3"/>
  <c r="AX3"/>
  <c r="BB3"/>
  <c r="AQ91"/>
  <c r="AV91"/>
  <c r="AZ91"/>
  <c r="AJ92"/>
  <c r="BC92"/>
  <c r="AZ92"/>
  <c r="AB92"/>
  <c r="AS93"/>
  <c r="AX93"/>
  <c r="AU93"/>
  <c r="AR94"/>
  <c r="AY94"/>
  <c r="AJ95"/>
  <c r="BC95"/>
  <c r="AZ95"/>
  <c r="AB95"/>
  <c r="AQ96"/>
  <c r="AW96"/>
  <c r="AV96"/>
  <c r="BE96"/>
  <c r="AS97"/>
  <c r="AX97"/>
  <c r="AU97"/>
  <c r="BE97"/>
  <c r="AS98"/>
  <c r="AX98"/>
  <c r="AU98"/>
  <c r="AR99"/>
  <c r="AY99"/>
  <c r="AL14"/>
  <c r="AO14" s="1"/>
  <c r="AL7"/>
  <c r="AK8"/>
  <c r="V37"/>
  <c r="Y37" s="1"/>
  <c r="V34"/>
  <c r="U35"/>
  <c r="U32"/>
  <c r="V62"/>
  <c r="V57"/>
  <c r="U63"/>
  <c r="X63" s="1"/>
  <c r="U60"/>
  <c r="U55"/>
  <c r="AD95"/>
  <c r="V53" i="13"/>
  <c r="AG21" i="12"/>
  <c r="AB41" i="13"/>
  <c r="AE16" i="12"/>
  <c r="W63" i="27"/>
  <c r="AM101"/>
  <c r="AM92"/>
  <c r="AO133"/>
  <c r="AO123"/>
  <c r="AO115"/>
  <c r="AO103"/>
  <c r="AO94"/>
  <c r="AO86"/>
  <c r="AO73"/>
  <c r="AO65"/>
  <c r="AO54"/>
  <c r="AO44"/>
  <c r="AO36"/>
  <c r="AM50"/>
  <c r="AM41"/>
  <c r="AM30"/>
  <c r="AL46"/>
  <c r="AL38"/>
  <c r="V26"/>
  <c r="V16"/>
  <c r="V8"/>
  <c r="AC131"/>
  <c r="AC128"/>
  <c r="AC124"/>
  <c r="AC119"/>
  <c r="AC114"/>
  <c r="AC112"/>
  <c r="AW123"/>
  <c r="AW113"/>
  <c r="AU123"/>
  <c r="W121"/>
  <c r="AU115"/>
  <c r="W113"/>
  <c r="AU131"/>
  <c r="AU113"/>
  <c r="AC106"/>
  <c r="AC101"/>
  <c r="AC97"/>
  <c r="AW105"/>
  <c r="AW91"/>
  <c r="W107"/>
  <c r="W103"/>
  <c r="W98"/>
  <c r="W94"/>
  <c r="W92"/>
  <c r="W88"/>
  <c r="AU99"/>
  <c r="AU87"/>
  <c r="AS56"/>
  <c r="AU62"/>
  <c r="AU60"/>
  <c r="W80"/>
  <c r="W76"/>
  <c r="W73"/>
  <c r="W71"/>
  <c r="W69"/>
  <c r="W67"/>
  <c r="W65"/>
  <c r="W62"/>
  <c r="W60"/>
  <c r="AW81"/>
  <c r="AW79"/>
  <c r="AW76"/>
  <c r="AW73"/>
  <c r="AW71"/>
  <c r="AW69"/>
  <c r="AW67"/>
  <c r="AW65"/>
  <c r="AW63"/>
  <c r="AW61"/>
  <c r="AC81"/>
  <c r="AC72"/>
  <c r="AC70"/>
  <c r="AC65"/>
  <c r="AC63"/>
  <c r="AC55"/>
  <c r="AC51"/>
  <c r="AC47"/>
  <c r="AC45"/>
  <c r="AW50"/>
  <c r="AW30"/>
  <c r="W51"/>
  <c r="W44"/>
  <c r="W42"/>
  <c r="W36"/>
  <c r="W34"/>
  <c r="AU37"/>
  <c r="AK30"/>
  <c r="AH51"/>
  <c r="AH46"/>
  <c r="AH42"/>
  <c r="AH38"/>
  <c r="AH34"/>
  <c r="T26"/>
  <c r="T20"/>
  <c r="T16"/>
  <c r="T12"/>
  <c r="T8"/>
  <c r="Y8"/>
  <c r="Y12"/>
  <c r="Y16"/>
  <c r="Y20"/>
  <c r="Y26"/>
  <c r="Y3"/>
  <c r="AI35"/>
  <c r="AQ35"/>
  <c r="AN36"/>
  <c r="AI37"/>
  <c r="AQ37"/>
  <c r="AN38"/>
  <c r="AI39"/>
  <c r="AQ39"/>
  <c r="AN40"/>
  <c r="AI41"/>
  <c r="AQ41"/>
  <c r="AN42"/>
  <c r="AI43"/>
  <c r="AQ43"/>
  <c r="AN44"/>
  <c r="AI45"/>
  <c r="AQ45"/>
  <c r="AN46"/>
  <c r="AI47"/>
  <c r="AQ47"/>
  <c r="AN49"/>
  <c r="AI50"/>
  <c r="AQ50"/>
  <c r="AN51"/>
  <c r="AI53"/>
  <c r="AQ53"/>
  <c r="AN54"/>
  <c r="AI55"/>
  <c r="AQ55"/>
  <c r="AN34"/>
  <c r="N28"/>
  <c r="N22"/>
  <c r="N13"/>
  <c r="N17"/>
  <c r="N8"/>
  <c r="X3"/>
  <c r="AQ86"/>
  <c r="AQ132"/>
  <c r="AQ129"/>
  <c r="AQ127"/>
  <c r="AQ114"/>
  <c r="AQ116"/>
  <c r="AQ118"/>
  <c r="AQ120"/>
  <c r="AQ122"/>
  <c r="AQ124"/>
  <c r="AQ112"/>
  <c r="AQ80"/>
  <c r="AQ77"/>
  <c r="AQ75"/>
  <c r="AQ62"/>
  <c r="AQ64"/>
  <c r="AQ66"/>
  <c r="AQ68"/>
  <c r="AQ70"/>
  <c r="AQ72"/>
  <c r="AQ107"/>
  <c r="AQ105"/>
  <c r="AQ102"/>
  <c r="AQ87"/>
  <c r="AQ89"/>
  <c r="AQ91"/>
  <c r="AQ93"/>
  <c r="AQ95"/>
  <c r="AQ97"/>
  <c r="AQ99"/>
  <c r="U8"/>
  <c r="U10"/>
  <c r="U12"/>
  <c r="U14"/>
  <c r="U16"/>
  <c r="U18"/>
  <c r="U20"/>
  <c r="U23"/>
  <c r="U26"/>
  <c r="U28"/>
  <c r="AB82"/>
  <c r="AQ108"/>
  <c r="AQ56"/>
  <c r="Q82"/>
  <c r="W82"/>
  <c r="AR30"/>
  <c r="U82"/>
  <c r="AC30"/>
  <c r="AG108"/>
  <c r="AA108"/>
  <c r="S108"/>
  <c r="AE82"/>
  <c r="Y82"/>
  <c r="P30"/>
  <c r="AD56"/>
  <c r="X56"/>
  <c r="AF30"/>
  <c r="Z30"/>
  <c r="R30"/>
  <c r="K30"/>
  <c r="E30"/>
  <c r="Q3"/>
  <c r="K3"/>
  <c r="F3"/>
  <c r="AU34"/>
  <c r="AU42"/>
  <c r="AU51"/>
  <c r="AW42"/>
  <c r="AW51"/>
  <c r="AM103"/>
  <c r="AM94"/>
  <c r="AM86"/>
  <c r="AO125"/>
  <c r="AO117"/>
  <c r="AO106"/>
  <c r="AO96"/>
  <c r="AO88"/>
  <c r="AO76"/>
  <c r="AO67"/>
  <c r="AO60"/>
  <c r="AO46"/>
  <c r="AO38"/>
  <c r="AM53"/>
  <c r="AM43"/>
  <c r="AM35"/>
  <c r="AL49"/>
  <c r="AL40"/>
  <c r="V28"/>
  <c r="V18"/>
  <c r="V10"/>
  <c r="AC133"/>
  <c r="AC127"/>
  <c r="AC121"/>
  <c r="AC118"/>
  <c r="AC116"/>
  <c r="AW128"/>
  <c r="AW115"/>
  <c r="AU133"/>
  <c r="W131"/>
  <c r="W125"/>
  <c r="W117"/>
  <c r="AV108"/>
  <c r="AU117"/>
  <c r="AS108"/>
  <c r="AC96"/>
  <c r="AW93"/>
  <c r="AC91"/>
  <c r="AC87"/>
  <c r="AX82"/>
  <c r="AW95"/>
  <c r="W106"/>
  <c r="W101"/>
  <c r="W97"/>
  <c r="AU105"/>
  <c r="AU91"/>
  <c r="AS82"/>
  <c r="AU81"/>
  <c r="AU79"/>
  <c r="AU76"/>
  <c r="AU73"/>
  <c r="AU71"/>
  <c r="AU69"/>
  <c r="AU67"/>
  <c r="AU65"/>
  <c r="W77"/>
  <c r="AW56"/>
  <c r="AC79"/>
  <c r="AC76"/>
  <c r="AC68"/>
  <c r="AC66"/>
  <c r="AC61"/>
  <c r="AC54"/>
  <c r="AC50"/>
  <c r="AC44"/>
  <c r="AC42"/>
  <c r="AC39"/>
  <c r="AC37"/>
  <c r="AC35"/>
  <c r="AW55"/>
  <c r="AW37"/>
  <c r="W49"/>
  <c r="W46"/>
  <c r="W40"/>
  <c r="W38"/>
  <c r="AU45"/>
  <c r="AS30"/>
  <c r="AH53"/>
  <c r="AH47"/>
  <c r="AH43"/>
  <c r="AH39"/>
  <c r="AH35"/>
  <c r="T27"/>
  <c r="T22"/>
  <c r="T17"/>
  <c r="T13"/>
  <c r="T9"/>
  <c r="Z3"/>
  <c r="Y11"/>
  <c r="Y15"/>
  <c r="Y19"/>
  <c r="Y24"/>
  <c r="Y7"/>
  <c r="AP35"/>
  <c r="AJ36"/>
  <c r="AR36"/>
  <c r="AP37"/>
  <c r="AJ38"/>
  <c r="AR38"/>
  <c r="AP39"/>
  <c r="AJ40"/>
  <c r="AR40"/>
  <c r="AP41"/>
  <c r="AJ42"/>
  <c r="AR42"/>
  <c r="AP43"/>
  <c r="AJ44"/>
  <c r="AR44"/>
  <c r="AP45"/>
  <c r="AJ46"/>
  <c r="AR46"/>
  <c r="AP47"/>
  <c r="AJ49"/>
  <c r="AR49"/>
  <c r="AP50"/>
  <c r="AJ51"/>
  <c r="AR51"/>
  <c r="AP53"/>
  <c r="AJ54"/>
  <c r="AR54"/>
  <c r="AP55"/>
  <c r="AJ34"/>
  <c r="AR34"/>
  <c r="N26"/>
  <c r="N10"/>
  <c r="N14"/>
  <c r="N18"/>
  <c r="N9"/>
  <c r="AR60"/>
  <c r="AR133"/>
  <c r="AR131"/>
  <c r="AR128"/>
  <c r="AR113"/>
  <c r="AR115"/>
  <c r="AR117"/>
  <c r="AR119"/>
  <c r="AR121"/>
  <c r="AR123"/>
  <c r="AR125"/>
  <c r="AR81"/>
  <c r="AR79"/>
  <c r="AR76"/>
  <c r="AR61"/>
  <c r="AR63"/>
  <c r="AR65"/>
  <c r="AR67"/>
  <c r="AR69"/>
  <c r="AR71"/>
  <c r="AR73"/>
  <c r="AR106"/>
  <c r="AR103"/>
  <c r="AR101"/>
  <c r="AR88"/>
  <c r="AR90"/>
  <c r="AR92"/>
  <c r="AR94"/>
  <c r="AR96"/>
  <c r="AR98"/>
  <c r="W7"/>
  <c r="W9"/>
  <c r="W11"/>
  <c r="W13"/>
  <c r="W15"/>
  <c r="W17"/>
  <c r="W19"/>
  <c r="W22"/>
  <c r="W24"/>
  <c r="W27"/>
  <c r="AB108"/>
  <c r="AR108"/>
  <c r="AR56"/>
  <c r="Q108"/>
  <c r="AC82"/>
  <c r="V56"/>
  <c r="T108"/>
  <c r="T30"/>
  <c r="V30"/>
  <c r="AD108"/>
  <c r="X108"/>
  <c r="AF82"/>
  <c r="Z82"/>
  <c r="R82"/>
  <c r="AE56"/>
  <c r="Y56"/>
  <c r="AG30"/>
  <c r="AA30"/>
  <c r="S30"/>
  <c r="M30"/>
  <c r="F30"/>
  <c r="R3"/>
  <c r="M3"/>
  <c r="G3"/>
  <c r="AU40"/>
  <c r="AU49"/>
  <c r="AW40"/>
  <c r="AW49"/>
  <c r="AM106"/>
  <c r="AM96"/>
  <c r="AM88"/>
  <c r="AO128"/>
  <c r="AO119"/>
  <c r="AO108"/>
  <c r="AO98"/>
  <c r="AO90"/>
  <c r="AO79"/>
  <c r="AO69"/>
  <c r="AO61"/>
  <c r="AO49"/>
  <c r="AO40"/>
  <c r="AM55"/>
  <c r="AM45"/>
  <c r="AM37"/>
  <c r="AL51"/>
  <c r="AL42"/>
  <c r="AL34"/>
  <c r="V20"/>
  <c r="V12"/>
  <c r="AC132"/>
  <c r="AC129"/>
  <c r="AC123"/>
  <c r="AC120"/>
  <c r="AC113"/>
  <c r="AW131"/>
  <c r="AW119"/>
  <c r="W129"/>
  <c r="W124"/>
  <c r="W122"/>
  <c r="W120"/>
  <c r="W116"/>
  <c r="W114"/>
  <c r="W112"/>
  <c r="AU121"/>
  <c r="AT108"/>
  <c r="AC105"/>
  <c r="AC99"/>
  <c r="AC95"/>
  <c r="AC90"/>
  <c r="AC86"/>
  <c r="AW97"/>
  <c r="AW82"/>
  <c r="W96"/>
  <c r="AU93"/>
  <c r="W91"/>
  <c r="W87"/>
  <c r="AV82"/>
  <c r="AU95"/>
  <c r="AT82"/>
  <c r="AU63"/>
  <c r="AU61"/>
  <c r="W81"/>
  <c r="W75"/>
  <c r="W72"/>
  <c r="W70"/>
  <c r="W68"/>
  <c r="W66"/>
  <c r="W64"/>
  <c r="W61"/>
  <c r="AV56"/>
  <c r="AW80"/>
  <c r="AW77"/>
  <c r="AW75"/>
  <c r="AW72"/>
  <c r="AW70"/>
  <c r="AW68"/>
  <c r="AW66"/>
  <c r="AW64"/>
  <c r="AW62"/>
  <c r="AW60"/>
  <c r="AC80"/>
  <c r="AC73"/>
  <c r="AC71"/>
  <c r="AC64"/>
  <c r="AC62"/>
  <c r="AX56"/>
  <c r="AC53"/>
  <c r="AC49"/>
  <c r="AC46"/>
  <c r="AC41"/>
  <c r="AX30"/>
  <c r="AW41"/>
  <c r="W55"/>
  <c r="W53"/>
  <c r="W43"/>
  <c r="W35"/>
  <c r="AU55"/>
  <c r="AT30"/>
  <c r="AH54"/>
  <c r="AH49"/>
  <c r="AH44"/>
  <c r="AH40"/>
  <c r="AH36"/>
  <c r="T28"/>
  <c r="T23"/>
  <c r="T18"/>
  <c r="T14"/>
  <c r="T10"/>
  <c r="T3"/>
  <c r="Y10"/>
  <c r="Y14"/>
  <c r="Y18"/>
  <c r="Y23"/>
  <c r="Y28"/>
  <c r="AN35"/>
  <c r="AI36"/>
  <c r="AQ36"/>
  <c r="AN37"/>
  <c r="AI38"/>
  <c r="AQ38"/>
  <c r="AN39"/>
  <c r="AI40"/>
  <c r="AQ40"/>
  <c r="AN41"/>
  <c r="AI42"/>
  <c r="AQ42"/>
  <c r="AN43"/>
  <c r="AI44"/>
  <c r="AQ44"/>
  <c r="AN45"/>
  <c r="AI46"/>
  <c r="AQ46"/>
  <c r="AN47"/>
  <c r="AI49"/>
  <c r="AQ49"/>
  <c r="AN50"/>
  <c r="AI51"/>
  <c r="AQ51"/>
  <c r="AN53"/>
  <c r="AI54"/>
  <c r="AQ54"/>
  <c r="AN55"/>
  <c r="AI34"/>
  <c r="AQ34"/>
  <c r="N23"/>
  <c r="N11"/>
  <c r="N15"/>
  <c r="N19"/>
  <c r="N7"/>
  <c r="AQ60"/>
  <c r="AQ133"/>
  <c r="AQ131"/>
  <c r="AQ128"/>
  <c r="AQ113"/>
  <c r="AQ115"/>
  <c r="AQ117"/>
  <c r="AQ119"/>
  <c r="AQ121"/>
  <c r="AQ123"/>
  <c r="AQ125"/>
  <c r="AQ81"/>
  <c r="AQ79"/>
  <c r="AQ76"/>
  <c r="AQ61"/>
  <c r="AQ63"/>
  <c r="AQ65"/>
  <c r="AQ67"/>
  <c r="AQ69"/>
  <c r="AQ71"/>
  <c r="AQ73"/>
  <c r="AQ106"/>
  <c r="AQ103"/>
  <c r="AQ101"/>
  <c r="AQ88"/>
  <c r="AQ90"/>
  <c r="AQ92"/>
  <c r="AQ94"/>
  <c r="AQ96"/>
  <c r="AQ98"/>
  <c r="U7"/>
  <c r="U9"/>
  <c r="U11"/>
  <c r="U13"/>
  <c r="U15"/>
  <c r="U17"/>
  <c r="U19"/>
  <c r="U22"/>
  <c r="U24"/>
  <c r="U27"/>
  <c r="AC108"/>
  <c r="AP30"/>
  <c r="AQ82"/>
  <c r="V108"/>
  <c r="AC56"/>
  <c r="W56"/>
  <c r="U108"/>
  <c r="U30"/>
  <c r="W30"/>
  <c r="AE108"/>
  <c r="Y108"/>
  <c r="AG82"/>
  <c r="AA82"/>
  <c r="S82"/>
  <c r="AF56"/>
  <c r="Z56"/>
  <c r="AI30"/>
  <c r="AD30"/>
  <c r="X30"/>
  <c r="N30"/>
  <c r="G30"/>
  <c r="S3"/>
  <c r="N3"/>
  <c r="H3"/>
  <c r="AU38"/>
  <c r="AU46"/>
  <c r="AW38"/>
  <c r="AW46"/>
  <c r="T20" i="29"/>
  <c r="AR20" s="1"/>
  <c r="T22"/>
  <c r="AR22" s="1"/>
  <c r="T34"/>
  <c r="AR34" s="1"/>
  <c r="T45"/>
  <c r="AR45" s="1"/>
  <c r="T56"/>
  <c r="AR56" s="1"/>
  <c r="T60"/>
  <c r="AR60" s="1"/>
  <c r="T75"/>
  <c r="AR75" s="1"/>
  <c r="T82"/>
  <c r="AR82" s="1"/>
  <c r="T86"/>
  <c r="AR86" s="1"/>
  <c r="T93"/>
  <c r="AR93" s="1"/>
  <c r="T97"/>
  <c r="AR97" s="1"/>
  <c r="T47"/>
  <c r="AR47" s="1"/>
  <c r="S17" i="12"/>
  <c r="W41" i="28"/>
  <c r="AS42"/>
  <c r="AU42"/>
  <c r="W48"/>
  <c r="AW47"/>
  <c r="AW46"/>
  <c r="AW52"/>
  <c r="AW54"/>
  <c r="W52"/>
  <c r="AU59"/>
  <c r="AC61"/>
  <c r="AW67"/>
  <c r="X20" i="10"/>
  <c r="Z20" s="1"/>
  <c r="AP20"/>
  <c r="AP27"/>
  <c r="AP59"/>
  <c r="AN53"/>
  <c r="AO50"/>
  <c r="AJ51"/>
  <c r="AL58"/>
  <c r="AL57"/>
  <c r="AO64"/>
  <c r="W68" i="22"/>
  <c r="AI68"/>
  <c r="AI88"/>
  <c r="V88"/>
  <c r="Y34" i="17"/>
  <c r="AA34" s="1"/>
  <c r="Y50"/>
  <c r="AA50" s="1"/>
  <c r="T17" i="12"/>
  <c r="AH16" s="1"/>
  <c r="AC98" i="27"/>
  <c r="AU125"/>
  <c r="W127"/>
  <c r="AW108"/>
  <c r="AC122"/>
  <c r="AC125"/>
  <c r="AL36"/>
  <c r="AM47"/>
  <c r="AO63"/>
  <c r="AO101"/>
  <c r="AM90"/>
  <c r="AC41" i="22"/>
  <c r="AC54"/>
  <c r="AC98"/>
  <c r="AC86"/>
  <c r="S44" i="24"/>
  <c r="AD27"/>
  <c r="AI47"/>
  <c r="U53"/>
  <c r="V23"/>
  <c r="N8"/>
  <c r="Z10"/>
  <c r="V11"/>
  <c r="AB20"/>
  <c r="Z21"/>
  <c r="Z22"/>
  <c r="AH32"/>
  <c r="U34"/>
  <c r="AH56"/>
  <c r="AB26"/>
  <c r="Z27"/>
  <c r="X28"/>
  <c r="AH28"/>
  <c r="AE62"/>
  <c r="AH16"/>
  <c r="AC23"/>
  <c r="AH59"/>
  <c r="AH35"/>
  <c r="X16"/>
  <c r="R16"/>
  <c r="AE53"/>
  <c r="V47"/>
  <c r="W29"/>
  <c r="Z23"/>
  <c r="N23"/>
  <c r="AE16"/>
  <c r="Q16"/>
  <c r="E16"/>
  <c r="M3"/>
  <c r="T34"/>
  <c r="T45"/>
  <c r="U22"/>
  <c r="N3"/>
  <c r="V16"/>
  <c r="T23"/>
  <c r="U35"/>
  <c r="Q53"/>
  <c r="S23"/>
  <c r="AI41"/>
  <c r="S62"/>
  <c r="S51"/>
  <c r="S40"/>
  <c r="AF27"/>
  <c r="AC26"/>
  <c r="AC46"/>
  <c r="AH34"/>
  <c r="T32"/>
  <c r="AF21"/>
  <c r="S20"/>
  <c r="U11"/>
  <c r="Q7"/>
  <c r="Q10"/>
  <c r="Q14"/>
  <c r="Q11"/>
  <c r="U52"/>
  <c r="U63"/>
  <c r="U62"/>
  <c r="T51"/>
  <c r="T50"/>
  <c r="T64"/>
  <c r="U39"/>
  <c r="W10"/>
  <c r="Z20"/>
  <c r="Y28"/>
  <c r="W47"/>
  <c r="K3"/>
  <c r="S56"/>
  <c r="S64"/>
  <c r="AD22"/>
  <c r="S50"/>
  <c r="V59"/>
  <c r="M16"/>
  <c r="T46"/>
  <c r="AH26"/>
  <c r="N10"/>
  <c r="Z11"/>
  <c r="V13"/>
  <c r="Y20"/>
  <c r="X21"/>
  <c r="X22"/>
  <c r="AH22"/>
  <c r="AH46"/>
  <c r="AH57"/>
  <c r="Y26"/>
  <c r="X27"/>
  <c r="AH27"/>
  <c r="AE28"/>
  <c r="AH52"/>
  <c r="X3"/>
  <c r="AI59"/>
  <c r="AH41"/>
  <c r="AG16"/>
  <c r="R23"/>
  <c r="Q59"/>
  <c r="P53"/>
  <c r="V41"/>
  <c r="T35"/>
  <c r="AE23"/>
  <c r="Q23"/>
  <c r="E23"/>
  <c r="U16"/>
  <c r="G16"/>
  <c r="Q3"/>
  <c r="E3"/>
  <c r="N7"/>
  <c r="P16"/>
  <c r="V29"/>
  <c r="AE59"/>
  <c r="Y3"/>
  <c r="AC51"/>
  <c r="S45"/>
  <c r="S34"/>
  <c r="X20"/>
  <c r="X14"/>
  <c r="X8"/>
  <c r="U28"/>
  <c r="T27"/>
  <c r="T26"/>
  <c r="R7"/>
  <c r="T38"/>
  <c r="T39"/>
  <c r="W8"/>
  <c r="W14"/>
  <c r="AE57"/>
  <c r="Y27"/>
  <c r="AI53"/>
  <c r="P59"/>
  <c r="AD23"/>
  <c r="F16"/>
  <c r="T20"/>
  <c r="S21"/>
  <c r="T57"/>
  <c r="AB27"/>
  <c r="S63"/>
  <c r="AH53"/>
  <c r="T22"/>
  <c r="AE58"/>
  <c r="AH38"/>
  <c r="AC41"/>
  <c r="Z3"/>
  <c r="W35"/>
  <c r="Y16"/>
  <c r="AH21"/>
  <c r="AH39"/>
  <c r="U20"/>
  <c r="U7"/>
  <c r="V8"/>
  <c r="N11"/>
  <c r="Z13"/>
  <c r="V14"/>
  <c r="AF20"/>
  <c r="AE21"/>
  <c r="AE22"/>
  <c r="U33"/>
  <c r="AC45"/>
  <c r="U57"/>
  <c r="AH58"/>
  <c r="AF26"/>
  <c r="AE27"/>
  <c r="AC28"/>
  <c r="AH51"/>
  <c r="AH64"/>
  <c r="AG47"/>
  <c r="AA23"/>
  <c r="AH47"/>
  <c r="AH23"/>
  <c r="W3"/>
  <c r="U59"/>
  <c r="T53"/>
  <c r="P47"/>
  <c r="V35"/>
  <c r="Q29"/>
  <c r="U23"/>
  <c r="G23"/>
  <c r="W16"/>
  <c r="K16"/>
  <c r="S3"/>
  <c r="G3"/>
  <c r="T33"/>
  <c r="AH45"/>
  <c r="T21"/>
  <c r="I16"/>
  <c r="F23"/>
  <c r="AF23"/>
  <c r="W41"/>
  <c r="T59"/>
  <c r="AG23"/>
  <c r="AG41"/>
  <c r="AH50"/>
  <c r="S28"/>
  <c r="S27"/>
  <c r="S58"/>
  <c r="T56"/>
  <c r="S32"/>
  <c r="AF22"/>
  <c r="AH20"/>
  <c r="U14"/>
  <c r="X13"/>
  <c r="U8"/>
  <c r="X7"/>
  <c r="AE20"/>
  <c r="AC52"/>
  <c r="R3"/>
  <c r="S26"/>
  <c r="N14"/>
  <c r="T41"/>
  <c r="X10"/>
  <c r="U40"/>
  <c r="AI35"/>
  <c r="P23"/>
  <c r="AB21"/>
  <c r="U32"/>
  <c r="AB28"/>
  <c r="Z26"/>
  <c r="AB16"/>
  <c r="T29"/>
  <c r="S39"/>
  <c r="V7"/>
  <c r="AG35"/>
  <c r="H3"/>
  <c r="M23"/>
  <c r="U47"/>
  <c r="AI29"/>
  <c r="AH62"/>
  <c r="S33"/>
  <c r="U10"/>
  <c r="U21"/>
  <c r="R10"/>
  <c r="Q13"/>
  <c r="R11"/>
  <c r="Q8"/>
  <c r="R14"/>
  <c r="R8"/>
  <c r="U50"/>
  <c r="U51"/>
  <c r="U64"/>
  <c r="T52"/>
  <c r="T63"/>
  <c r="T62"/>
  <c r="U38"/>
  <c r="W7"/>
  <c r="W13"/>
  <c r="Y22"/>
  <c r="AE26"/>
  <c r="AG29"/>
  <c r="S16"/>
  <c r="Q35"/>
  <c r="T16"/>
  <c r="AC20"/>
  <c r="AB22"/>
  <c r="X26"/>
  <c r="S52"/>
  <c r="AC16"/>
  <c r="AD21"/>
  <c r="U56"/>
  <c r="AD28"/>
  <c r="AE64"/>
  <c r="AI23"/>
  <c r="Q47"/>
  <c r="I23"/>
  <c r="F3"/>
  <c r="T44"/>
  <c r="Z8"/>
  <c r="V10"/>
  <c r="N13"/>
  <c r="Z14"/>
  <c r="AD20"/>
  <c r="AC21"/>
  <c r="AC22"/>
  <c r="AC44"/>
  <c r="U58"/>
  <c r="AD26"/>
  <c r="AC27"/>
  <c r="Z28"/>
  <c r="AC50"/>
  <c r="AE63"/>
  <c r="AC47"/>
  <c r="AB23"/>
  <c r="AG53"/>
  <c r="AH29"/>
  <c r="AA3"/>
  <c r="W59"/>
  <c r="V53"/>
  <c r="T47"/>
  <c r="P41"/>
  <c r="U29"/>
  <c r="W23"/>
  <c r="K23"/>
  <c r="Z16"/>
  <c r="N16"/>
  <c r="V3"/>
  <c r="I3"/>
  <c r="U46"/>
  <c r="U45"/>
  <c r="T3"/>
  <c r="AD16"/>
  <c r="Y23"/>
  <c r="Q41"/>
  <c r="W53"/>
  <c r="U3"/>
  <c r="AA16"/>
  <c r="AH63"/>
  <c r="AH40"/>
  <c r="AF28"/>
  <c r="S57"/>
  <c r="S46"/>
  <c r="AH44"/>
  <c r="U13"/>
  <c r="X11"/>
  <c r="W38" l="1"/>
  <c r="V22"/>
  <c r="V38"/>
  <c r="W22"/>
  <c r="AX37" i="27"/>
  <c r="AG37"/>
  <c r="AF37"/>
  <c r="AV77"/>
  <c r="AA77"/>
  <c r="Z77"/>
  <c r="AV97"/>
  <c r="Z97"/>
  <c r="AA97"/>
  <c r="AV36"/>
  <c r="Z36"/>
  <c r="AA36"/>
  <c r="AV67"/>
  <c r="AA67"/>
  <c r="Z67"/>
  <c r="AV92"/>
  <c r="AA92"/>
  <c r="Z92"/>
  <c r="Z113"/>
  <c r="AV113"/>
  <c r="AA113"/>
  <c r="AX119"/>
  <c r="AG119"/>
  <c r="AF119"/>
  <c r="BF86" i="46"/>
  <c r="BD51"/>
  <c r="BF39"/>
  <c r="AO36"/>
  <c r="AN36"/>
  <c r="AO15"/>
  <c r="AN15"/>
  <c r="AO11"/>
  <c r="AN11"/>
  <c r="BD25"/>
  <c r="BD95"/>
  <c r="BF11"/>
  <c r="AG11"/>
  <c r="AF11"/>
  <c r="BD46"/>
  <c r="U89" i="19"/>
  <c r="AY42" i="18"/>
  <c r="Z42"/>
  <c r="AJ43"/>
  <c r="Y42"/>
  <c r="AJ42"/>
  <c r="U17" i="46"/>
  <c r="BI12" i="45"/>
  <c r="AS13"/>
  <c r="AA12"/>
  <c r="Z12"/>
  <c r="AS12"/>
  <c r="AH13"/>
  <c r="AT12"/>
  <c r="AT13"/>
  <c r="AI13"/>
  <c r="AC18" i="46"/>
  <c r="BK13" i="45"/>
  <c r="AX125" i="27"/>
  <c r="AG125"/>
  <c r="AF125"/>
  <c r="AX61" i="28"/>
  <c r="AF61"/>
  <c r="AG61"/>
  <c r="X7" i="27"/>
  <c r="R7"/>
  <c r="S7"/>
  <c r="X23"/>
  <c r="S23"/>
  <c r="R23"/>
  <c r="AV55"/>
  <c r="AA55"/>
  <c r="Z55"/>
  <c r="AX46"/>
  <c r="AG46"/>
  <c r="AF46"/>
  <c r="AX62"/>
  <c r="AF62"/>
  <c r="AG62"/>
  <c r="AX80"/>
  <c r="AF80"/>
  <c r="AG80"/>
  <c r="AV61"/>
  <c r="AA61"/>
  <c r="Z61"/>
  <c r="AV70"/>
  <c r="Z70"/>
  <c r="AA70"/>
  <c r="AV96"/>
  <c r="AA96"/>
  <c r="Z96"/>
  <c r="AG90"/>
  <c r="AX90"/>
  <c r="AF90"/>
  <c r="AV116"/>
  <c r="AA116"/>
  <c r="Z116"/>
  <c r="AV129"/>
  <c r="Z129"/>
  <c r="AA129"/>
  <c r="AG120"/>
  <c r="AF120"/>
  <c r="AX120"/>
  <c r="X10"/>
  <c r="R10"/>
  <c r="S10"/>
  <c r="AV46"/>
  <c r="Z46"/>
  <c r="AA46"/>
  <c r="AX35"/>
  <c r="AG35"/>
  <c r="AF35"/>
  <c r="AX44"/>
  <c r="AG44"/>
  <c r="AF44"/>
  <c r="AF66"/>
  <c r="AX66"/>
  <c r="AG66"/>
  <c r="AX118"/>
  <c r="AG118"/>
  <c r="AF118"/>
  <c r="X17"/>
  <c r="R17"/>
  <c r="S17"/>
  <c r="AV34"/>
  <c r="Z34"/>
  <c r="AA34"/>
  <c r="AV51"/>
  <c r="Z51"/>
  <c r="AA51"/>
  <c r="AX47"/>
  <c r="AF47"/>
  <c r="AG47"/>
  <c r="AX65"/>
  <c r="AF65"/>
  <c r="AG65"/>
  <c r="AV65"/>
  <c r="AA65"/>
  <c r="Z65"/>
  <c r="AV73"/>
  <c r="AA73"/>
  <c r="Z73"/>
  <c r="AV88"/>
  <c r="Z88"/>
  <c r="AA88"/>
  <c r="AV103"/>
  <c r="Z103"/>
  <c r="AA103"/>
  <c r="AX97"/>
  <c r="AF97"/>
  <c r="AG97"/>
  <c r="AG114"/>
  <c r="AX114"/>
  <c r="AF114"/>
  <c r="AX131"/>
  <c r="AG131"/>
  <c r="AF131"/>
  <c r="AO86" i="46"/>
  <c r="AN86"/>
  <c r="AG71"/>
  <c r="AF71"/>
  <c r="BF71"/>
  <c r="AF70"/>
  <c r="BF70"/>
  <c r="AG70"/>
  <c r="BF55"/>
  <c r="BF51"/>
  <c r="AF51"/>
  <c r="AG51"/>
  <c r="BF50"/>
  <c r="AF50"/>
  <c r="AG50"/>
  <c r="BF49"/>
  <c r="AF49"/>
  <c r="AG49"/>
  <c r="BF48"/>
  <c r="AF48"/>
  <c r="AG48"/>
  <c r="BF47"/>
  <c r="AF47"/>
  <c r="AG47"/>
  <c r="BF46"/>
  <c r="AF46"/>
  <c r="AG46"/>
  <c r="BF45"/>
  <c r="AG45"/>
  <c r="AF45"/>
  <c r="BF44"/>
  <c r="AF44"/>
  <c r="AG44"/>
  <c r="BF43"/>
  <c r="AF43"/>
  <c r="AG43"/>
  <c r="AN37"/>
  <c r="AO37"/>
  <c r="AO7"/>
  <c r="AN7"/>
  <c r="BD24"/>
  <c r="BD47"/>
  <c r="BD70"/>
  <c r="BD87"/>
  <c r="Y87"/>
  <c r="X87"/>
  <c r="AN58"/>
  <c r="AO58"/>
  <c r="AO39"/>
  <c r="AN39"/>
  <c r="AG27"/>
  <c r="BF27"/>
  <c r="AF27"/>
  <c r="BF20"/>
  <c r="AF20"/>
  <c r="AG20"/>
  <c r="BD22"/>
  <c r="BD44"/>
  <c r="BD68"/>
  <c r="BD91"/>
  <c r="BD92"/>
  <c r="BD69"/>
  <c r="BD9"/>
  <c r="BF35"/>
  <c r="BF80"/>
  <c r="BD50"/>
  <c r="BD32"/>
  <c r="Y32"/>
  <c r="X32"/>
  <c r="AO32"/>
  <c r="AN32"/>
  <c r="BF38"/>
  <c r="BF60"/>
  <c r="AF93"/>
  <c r="AG93"/>
  <c r="BF93"/>
  <c r="U17" i="19"/>
  <c r="AJ12" i="18"/>
  <c r="AY12"/>
  <c r="AJ13"/>
  <c r="Z12"/>
  <c r="Y12"/>
  <c r="AC66" i="19"/>
  <c r="AG33" i="18"/>
  <c r="AH33"/>
  <c r="AC5" i="19"/>
  <c r="AK7" i="18"/>
  <c r="AG7"/>
  <c r="AH7"/>
  <c r="AC65" i="19"/>
  <c r="AH32" i="18"/>
  <c r="AG32"/>
  <c r="U41" i="46"/>
  <c r="BI22" i="45"/>
  <c r="AS22"/>
  <c r="AA22"/>
  <c r="Z22"/>
  <c r="AK65" i="46"/>
  <c r="AP32" i="45"/>
  <c r="AQ32"/>
  <c r="AU7"/>
  <c r="AU8"/>
  <c r="AK6" i="46"/>
  <c r="AQ8" i="45"/>
  <c r="AP8"/>
  <c r="AT22"/>
  <c r="AT23"/>
  <c r="BK23"/>
  <c r="AC42" i="46"/>
  <c r="AH23" i="45"/>
  <c r="AI23"/>
  <c r="BI38"/>
  <c r="AS37"/>
  <c r="AS38"/>
  <c r="U78" i="46"/>
  <c r="AA38" i="45"/>
  <c r="Z38"/>
  <c r="AG122" i="27"/>
  <c r="AF122"/>
  <c r="AX122"/>
  <c r="AX98"/>
  <c r="AG98"/>
  <c r="AF98"/>
  <c r="X19"/>
  <c r="R19"/>
  <c r="S19"/>
  <c r="AV35"/>
  <c r="AA35"/>
  <c r="Z35"/>
  <c r="AX49"/>
  <c r="AG49"/>
  <c r="AF49"/>
  <c r="AX64"/>
  <c r="AF64"/>
  <c r="AG64"/>
  <c r="AV64"/>
  <c r="Z64"/>
  <c r="AA64"/>
  <c r="AV72"/>
  <c r="Z72"/>
  <c r="AA72"/>
  <c r="AV87"/>
  <c r="AA87"/>
  <c r="Z87"/>
  <c r="AX95"/>
  <c r="AG95"/>
  <c r="AF95"/>
  <c r="Z120"/>
  <c r="AA120"/>
  <c r="AV120"/>
  <c r="AX123"/>
  <c r="AG123"/>
  <c r="AF123"/>
  <c r="X9"/>
  <c r="R9"/>
  <c r="S9"/>
  <c r="AX50"/>
  <c r="AG50"/>
  <c r="AF50"/>
  <c r="AX96"/>
  <c r="AG96"/>
  <c r="AF96"/>
  <c r="AX51"/>
  <c r="AF51"/>
  <c r="AG51"/>
  <c r="AV76"/>
  <c r="AA76"/>
  <c r="Z76"/>
  <c r="AG101"/>
  <c r="AF101"/>
  <c r="AX101"/>
  <c r="AG19" i="46"/>
  <c r="BF19"/>
  <c r="AF19"/>
  <c r="BD10"/>
  <c r="BD73"/>
  <c r="BD48"/>
  <c r="BD85"/>
  <c r="X85"/>
  <c r="Y85"/>
  <c r="AN10"/>
  <c r="AO10"/>
  <c r="AK41"/>
  <c r="AU22" i="45"/>
  <c r="AU23"/>
  <c r="AQ22"/>
  <c r="AP22"/>
  <c r="BI28"/>
  <c r="AS27"/>
  <c r="AS28"/>
  <c r="U54" i="46"/>
  <c r="Z28" i="45"/>
  <c r="AA28"/>
  <c r="Z127" i="27"/>
  <c r="AA127"/>
  <c r="AV127"/>
  <c r="AV48" i="28"/>
  <c r="AA48"/>
  <c r="Z48"/>
  <c r="V42" i="13"/>
  <c r="AR17" i="12"/>
  <c r="Y17"/>
  <c r="AG17"/>
  <c r="Z17"/>
  <c r="AG16"/>
  <c r="X11" i="27"/>
  <c r="R11"/>
  <c r="S11"/>
  <c r="AV53"/>
  <c r="AA53"/>
  <c r="Z53"/>
  <c r="AX41"/>
  <c r="AG41"/>
  <c r="AF41"/>
  <c r="AX73"/>
  <c r="AF73"/>
  <c r="AG73"/>
  <c r="AV68"/>
  <c r="AA68"/>
  <c r="Z68"/>
  <c r="AV81"/>
  <c r="Z81"/>
  <c r="AA81"/>
  <c r="AX86"/>
  <c r="AG86"/>
  <c r="AF86"/>
  <c r="AX105"/>
  <c r="AG105"/>
  <c r="AF105"/>
  <c r="AV114"/>
  <c r="Z114"/>
  <c r="AA114"/>
  <c r="AV124"/>
  <c r="Z124"/>
  <c r="AA124"/>
  <c r="AG113"/>
  <c r="AX113"/>
  <c r="AF113"/>
  <c r="AG132"/>
  <c r="AX132"/>
  <c r="AF132"/>
  <c r="X14"/>
  <c r="S14"/>
  <c r="R14"/>
  <c r="AV40"/>
  <c r="Z40"/>
  <c r="AA40"/>
  <c r="AX42"/>
  <c r="AF42"/>
  <c r="AG42"/>
  <c r="AX61"/>
  <c r="AF61"/>
  <c r="AG61"/>
  <c r="AX79"/>
  <c r="AF79"/>
  <c r="AG79"/>
  <c r="AV106"/>
  <c r="AA106"/>
  <c r="Z106"/>
  <c r="AX91"/>
  <c r="AF91"/>
  <c r="AG91"/>
  <c r="AV131"/>
  <c r="AA131"/>
  <c r="Z131"/>
  <c r="AX116"/>
  <c r="AG116"/>
  <c r="AF116"/>
  <c r="AX133"/>
  <c r="AG133"/>
  <c r="AF133"/>
  <c r="X8"/>
  <c r="S8"/>
  <c r="R8"/>
  <c r="X28"/>
  <c r="R28"/>
  <c r="S28"/>
  <c r="AV44"/>
  <c r="Z44"/>
  <c r="AA44"/>
  <c r="AX45"/>
  <c r="AF45"/>
  <c r="AG45"/>
  <c r="AX63"/>
  <c r="AF63"/>
  <c r="AG63"/>
  <c r="AX81"/>
  <c r="AF81"/>
  <c r="AG81"/>
  <c r="AV62"/>
  <c r="Z62"/>
  <c r="AA62"/>
  <c r="AV71"/>
  <c r="AA71"/>
  <c r="Z71"/>
  <c r="AV98"/>
  <c r="AA98"/>
  <c r="Z98"/>
  <c r="AV121"/>
  <c r="Z121"/>
  <c r="AA121"/>
  <c r="AG112"/>
  <c r="AX112"/>
  <c r="AF112"/>
  <c r="AX128"/>
  <c r="AG128"/>
  <c r="AF128"/>
  <c r="W60" i="13"/>
  <c r="Z60" s="1"/>
  <c r="V56"/>
  <c r="Y56" s="1"/>
  <c r="W58"/>
  <c r="Z58" s="1"/>
  <c r="V62"/>
  <c r="Y62" s="1"/>
  <c r="V55"/>
  <c r="Y55" s="1"/>
  <c r="V57"/>
  <c r="Y57" s="1"/>
  <c r="V59"/>
  <c r="Y59" s="1"/>
  <c r="V61"/>
  <c r="Y61" s="1"/>
  <c r="V63"/>
  <c r="Y63" s="1"/>
  <c r="V58"/>
  <c r="Y58" s="1"/>
  <c r="W62"/>
  <c r="Z62" s="1"/>
  <c r="W57"/>
  <c r="Z57" s="1"/>
  <c r="W61"/>
  <c r="Z61" s="1"/>
  <c r="W56"/>
  <c r="Z56" s="1"/>
  <c r="V60"/>
  <c r="Y60" s="1"/>
  <c r="W55"/>
  <c r="Z55" s="1"/>
  <c r="W59"/>
  <c r="Z59" s="1"/>
  <c r="W63"/>
  <c r="Z63" s="1"/>
  <c r="AF92" i="46"/>
  <c r="AG92"/>
  <c r="BF92"/>
  <c r="AO55"/>
  <c r="AN55"/>
  <c r="BF21"/>
  <c r="AG21"/>
  <c r="AF21"/>
  <c r="BD19"/>
  <c r="BD38"/>
  <c r="X38"/>
  <c r="Y38"/>
  <c r="BD62"/>
  <c r="X62"/>
  <c r="Y62"/>
  <c r="BD83"/>
  <c r="Y83"/>
  <c r="X83"/>
  <c r="AG7"/>
  <c r="BF7"/>
  <c r="AF7"/>
  <c r="BF69"/>
  <c r="AF69"/>
  <c r="AG69"/>
  <c r="BF33"/>
  <c r="BF8"/>
  <c r="AG8"/>
  <c r="AF8"/>
  <c r="BD14"/>
  <c r="Y14"/>
  <c r="BD36"/>
  <c r="X36"/>
  <c r="Y36"/>
  <c r="Y60"/>
  <c r="BD60"/>
  <c r="X60"/>
  <c r="BD84"/>
  <c r="Y84"/>
  <c r="X84"/>
  <c r="BD7"/>
  <c r="Y7"/>
  <c r="BD74"/>
  <c r="BD26"/>
  <c r="BF68"/>
  <c r="AG68"/>
  <c r="AF68"/>
  <c r="BF81"/>
  <c r="AO87"/>
  <c r="AN87"/>
  <c r="BD72"/>
  <c r="BD34"/>
  <c r="Y34"/>
  <c r="X34"/>
  <c r="AO9"/>
  <c r="AN9"/>
  <c r="BF13"/>
  <c r="AF13"/>
  <c r="AG13"/>
  <c r="BF62"/>
  <c r="BF82"/>
  <c r="AG94"/>
  <c r="AF94"/>
  <c r="BF94"/>
  <c r="AC6" i="19"/>
  <c r="AK8" i="18"/>
  <c r="AH8"/>
  <c r="AG8"/>
  <c r="AC53" i="19"/>
  <c r="AK27" i="18"/>
  <c r="AG27"/>
  <c r="AH27"/>
  <c r="AJ7"/>
  <c r="Z8"/>
  <c r="Y8"/>
  <c r="AJ8"/>
  <c r="U6" i="19"/>
  <c r="AY8" i="18"/>
  <c r="AJ28"/>
  <c r="AY28"/>
  <c r="U54" i="19"/>
  <c r="Y28" i="18"/>
  <c r="AJ27"/>
  <c r="Z28"/>
  <c r="AC29" i="46"/>
  <c r="AT17" i="45"/>
  <c r="AT18"/>
  <c r="BK17"/>
  <c r="AH17"/>
  <c r="AI17"/>
  <c r="U65" i="46"/>
  <c r="BI32" i="45"/>
  <c r="AS32"/>
  <c r="Z32"/>
  <c r="AA32"/>
  <c r="AK90" i="46"/>
  <c r="AU43" i="45"/>
  <c r="AP43"/>
  <c r="AQ43"/>
  <c r="AU17"/>
  <c r="AU18"/>
  <c r="AK30" i="46"/>
  <c r="AQ18" i="45"/>
  <c r="AP18"/>
  <c r="AU32"/>
  <c r="AU33"/>
  <c r="AT32"/>
  <c r="AT33"/>
  <c r="BK33"/>
  <c r="AC66" i="46"/>
  <c r="AH33" i="45"/>
  <c r="AI33"/>
  <c r="AC97" i="19"/>
  <c r="AF97" s="1"/>
  <c r="AC92"/>
  <c r="AF92" s="1"/>
  <c r="AC95"/>
  <c r="AF95" s="1"/>
  <c r="AC99"/>
  <c r="AF99" s="1"/>
  <c r="AD91"/>
  <c r="AG91" s="1"/>
  <c r="AD97"/>
  <c r="AG97" s="1"/>
  <c r="AD96"/>
  <c r="AG96" s="1"/>
  <c r="AC93"/>
  <c r="AF93" s="1"/>
  <c r="AD99"/>
  <c r="AG99" s="1"/>
  <c r="AC96"/>
  <c r="AF96" s="1"/>
  <c r="AC91"/>
  <c r="AF91" s="1"/>
  <c r="AC94"/>
  <c r="AF94" s="1"/>
  <c r="AC98"/>
  <c r="AF98" s="1"/>
  <c r="AD93"/>
  <c r="AG93" s="1"/>
  <c r="AD98"/>
  <c r="AG98" s="1"/>
  <c r="AD95"/>
  <c r="AG95" s="1"/>
  <c r="AD94"/>
  <c r="AG94" s="1"/>
  <c r="AD92"/>
  <c r="AG92" s="1"/>
  <c r="X26" i="27"/>
  <c r="S26"/>
  <c r="R26"/>
  <c r="AV49"/>
  <c r="Z49"/>
  <c r="AA49"/>
  <c r="AX68"/>
  <c r="AF68"/>
  <c r="AG68"/>
  <c r="AV117"/>
  <c r="AA117"/>
  <c r="Z117"/>
  <c r="AX121"/>
  <c r="AG121"/>
  <c r="AF121"/>
  <c r="X13"/>
  <c r="R13"/>
  <c r="S13"/>
  <c r="AX70"/>
  <c r="AF70"/>
  <c r="AG70"/>
  <c r="AV107"/>
  <c r="AA107"/>
  <c r="Z107"/>
  <c r="AB45" i="13"/>
  <c r="AE45" s="1"/>
  <c r="AC47"/>
  <c r="AF47" s="1"/>
  <c r="AC50"/>
  <c r="AF50" s="1"/>
  <c r="AB47"/>
  <c r="AE47" s="1"/>
  <c r="AC49"/>
  <c r="AF49" s="1"/>
  <c r="AB43"/>
  <c r="AE43" s="1"/>
  <c r="AB44"/>
  <c r="AE44" s="1"/>
  <c r="AB46"/>
  <c r="AE46" s="1"/>
  <c r="AB48"/>
  <c r="AE48" s="1"/>
  <c r="AC43"/>
  <c r="AF43" s="1"/>
  <c r="AC51"/>
  <c r="AF51" s="1"/>
  <c r="AB51"/>
  <c r="AE51" s="1"/>
  <c r="AC46"/>
  <c r="AF46" s="1"/>
  <c r="AC45"/>
  <c r="AF45" s="1"/>
  <c r="AB50"/>
  <c r="AE50" s="1"/>
  <c r="AB49"/>
  <c r="AE49" s="1"/>
  <c r="AC48"/>
  <c r="AF48" s="1"/>
  <c r="AC44"/>
  <c r="AF44" s="1"/>
  <c r="BF87" i="46"/>
  <c r="BF73"/>
  <c r="AF73"/>
  <c r="AG73"/>
  <c r="AN61"/>
  <c r="AO61"/>
  <c r="BF37"/>
  <c r="BF15"/>
  <c r="AG15"/>
  <c r="AF15"/>
  <c r="BD27"/>
  <c r="BD94"/>
  <c r="AN63"/>
  <c r="AO63"/>
  <c r="BF58"/>
  <c r="BD71"/>
  <c r="BD67"/>
  <c r="AO62"/>
  <c r="AN62"/>
  <c r="BD20"/>
  <c r="BF56"/>
  <c r="AN59"/>
  <c r="AO59"/>
  <c r="AN80"/>
  <c r="AO80"/>
  <c r="AG91"/>
  <c r="BF91"/>
  <c r="AF91"/>
  <c r="U29" i="19"/>
  <c r="AY17" i="18"/>
  <c r="AJ17"/>
  <c r="Z17"/>
  <c r="Y17"/>
  <c r="U42" i="19"/>
  <c r="AJ23" i="18"/>
  <c r="AY23"/>
  <c r="AJ22"/>
  <c r="Y23"/>
  <c r="Z23"/>
  <c r="AC77" i="46"/>
  <c r="AT37" i="45"/>
  <c r="AT38"/>
  <c r="BK37"/>
  <c r="AH37"/>
  <c r="AI37"/>
  <c r="AU37"/>
  <c r="AU38"/>
  <c r="AK78" i="46"/>
  <c r="AP38" i="45"/>
  <c r="AQ38"/>
  <c r="AT17" i="12"/>
  <c r="AH17"/>
  <c r="AE17"/>
  <c r="AB42" i="13"/>
  <c r="AF17" i="12"/>
  <c r="AV52" i="28"/>
  <c r="Z52"/>
  <c r="AA52"/>
  <c r="AV41"/>
  <c r="Z41"/>
  <c r="AA41"/>
  <c r="X15" i="27"/>
  <c r="R15"/>
  <c r="S15"/>
  <c r="AV43"/>
  <c r="AA43"/>
  <c r="Z43"/>
  <c r="AX53"/>
  <c r="AG53"/>
  <c r="AF53"/>
  <c r="AX71"/>
  <c r="AF71"/>
  <c r="AG71"/>
  <c r="AV66"/>
  <c r="Z66"/>
  <c r="AA66"/>
  <c r="AV75"/>
  <c r="AA75"/>
  <c r="Z75"/>
  <c r="AV91"/>
  <c r="Z91"/>
  <c r="AA91"/>
  <c r="AX99"/>
  <c r="AG99"/>
  <c r="AF99"/>
  <c r="AV112"/>
  <c r="Z112"/>
  <c r="AA112"/>
  <c r="AV122"/>
  <c r="AA122"/>
  <c r="Z122"/>
  <c r="AG129"/>
  <c r="AX129"/>
  <c r="AF129"/>
  <c r="X18"/>
  <c r="R18"/>
  <c r="S18"/>
  <c r="AV38"/>
  <c r="Z38"/>
  <c r="AA38"/>
  <c r="AX39"/>
  <c r="AF39"/>
  <c r="AG39"/>
  <c r="AX54"/>
  <c r="AG54"/>
  <c r="AF54"/>
  <c r="AX76"/>
  <c r="AF76"/>
  <c r="AG76"/>
  <c r="AA101"/>
  <c r="Z101"/>
  <c r="AV101"/>
  <c r="AX87"/>
  <c r="AG87"/>
  <c r="AF87"/>
  <c r="AV125"/>
  <c r="AA125"/>
  <c r="Z125"/>
  <c r="AX127"/>
  <c r="AG127"/>
  <c r="AF127"/>
  <c r="X22"/>
  <c r="R22"/>
  <c r="S22"/>
  <c r="AV42"/>
  <c r="Z42"/>
  <c r="AA42"/>
  <c r="AX55"/>
  <c r="AF55"/>
  <c r="AG55"/>
  <c r="AX72"/>
  <c r="AG72"/>
  <c r="AF72"/>
  <c r="AV60"/>
  <c r="AA60"/>
  <c r="Z60"/>
  <c r="AV69"/>
  <c r="AA69"/>
  <c r="Z69"/>
  <c r="AV80"/>
  <c r="AA80"/>
  <c r="Z80"/>
  <c r="AV94"/>
  <c r="Z94"/>
  <c r="AA94"/>
  <c r="AX106"/>
  <c r="AG106"/>
  <c r="AF106"/>
  <c r="AX124"/>
  <c r="AG124"/>
  <c r="AF124"/>
  <c r="AV63"/>
  <c r="AA63"/>
  <c r="Z63"/>
  <c r="AF95" i="46"/>
  <c r="BF95"/>
  <c r="AG95"/>
  <c r="BF61"/>
  <c r="BF34"/>
  <c r="BF24"/>
  <c r="AF24"/>
  <c r="AG24"/>
  <c r="AN12"/>
  <c r="AO12"/>
  <c r="BD13"/>
  <c r="BD35"/>
  <c r="Y35"/>
  <c r="X35"/>
  <c r="X59"/>
  <c r="Y59"/>
  <c r="BD59"/>
  <c r="BD79"/>
  <c r="Y79"/>
  <c r="X79"/>
  <c r="BD98"/>
  <c r="BF67"/>
  <c r="AG67"/>
  <c r="AF67"/>
  <c r="BF63"/>
  <c r="AO60"/>
  <c r="AN60"/>
  <c r="BF36"/>
  <c r="AN33"/>
  <c r="AO33"/>
  <c r="BF12"/>
  <c r="AG12"/>
  <c r="AF12"/>
  <c r="AN8"/>
  <c r="AO8"/>
  <c r="BD8"/>
  <c r="BD33"/>
  <c r="Y33"/>
  <c r="X33"/>
  <c r="X57"/>
  <c r="BD57"/>
  <c r="Y57"/>
  <c r="BD80"/>
  <c r="X80"/>
  <c r="Y80"/>
  <c r="BD99"/>
  <c r="BD81"/>
  <c r="X81"/>
  <c r="Y81"/>
  <c r="Y55"/>
  <c r="BD55"/>
  <c r="X55"/>
  <c r="AO85"/>
  <c r="AN85"/>
  <c r="X39"/>
  <c r="Y39"/>
  <c r="BD39"/>
  <c r="BD12"/>
  <c r="AO31"/>
  <c r="AN31"/>
  <c r="AN38"/>
  <c r="AO38"/>
  <c r="AN79"/>
  <c r="AO79"/>
  <c r="BF83"/>
  <c r="W12" i="13"/>
  <c r="Z12" s="1"/>
  <c r="V8"/>
  <c r="Y8" s="1"/>
  <c r="W10"/>
  <c r="Z10" s="1"/>
  <c r="V14"/>
  <c r="Y14" s="1"/>
  <c r="V7"/>
  <c r="Y7" s="1"/>
  <c r="V9"/>
  <c r="Y9" s="1"/>
  <c r="V11"/>
  <c r="Y11" s="1"/>
  <c r="V13"/>
  <c r="Y13" s="1"/>
  <c r="V15"/>
  <c r="Y15" s="1"/>
  <c r="V10"/>
  <c r="Y10" s="1"/>
  <c r="W14"/>
  <c r="Z14" s="1"/>
  <c r="W9"/>
  <c r="Z9" s="1"/>
  <c r="W13"/>
  <c r="Z13" s="1"/>
  <c r="W8"/>
  <c r="Z8" s="1"/>
  <c r="V12"/>
  <c r="Y12" s="1"/>
  <c r="W7"/>
  <c r="Z7" s="1"/>
  <c r="W11"/>
  <c r="Z11" s="1"/>
  <c r="W15"/>
  <c r="Z15" s="1"/>
  <c r="AC42" i="19"/>
  <c r="AK23" i="18"/>
  <c r="AG23"/>
  <c r="AH23"/>
  <c r="AK38"/>
  <c r="AC78" i="19"/>
  <c r="AH38" i="18"/>
  <c r="AG38"/>
  <c r="AC41" i="19"/>
  <c r="AK22" i="18"/>
  <c r="AH22"/>
  <c r="AG22"/>
  <c r="AK17" i="46"/>
  <c r="AU12" i="45"/>
  <c r="AU13"/>
  <c r="AQ12"/>
  <c r="AP12"/>
  <c r="AC53" i="46"/>
  <c r="AT27" i="45"/>
  <c r="AT28"/>
  <c r="BK27"/>
  <c r="AH27"/>
  <c r="AI27"/>
  <c r="U89" i="46"/>
  <c r="BI42" i="45"/>
  <c r="AS42"/>
  <c r="AA42"/>
  <c r="Z42"/>
  <c r="BI18"/>
  <c r="AS17"/>
  <c r="AS18"/>
  <c r="U30" i="46"/>
  <c r="AA18" i="45"/>
  <c r="Z18"/>
  <c r="AU27"/>
  <c r="AU28"/>
  <c r="AK54" i="46"/>
  <c r="AP28" i="45"/>
  <c r="AQ28"/>
  <c r="AK89" i="46"/>
  <c r="AU42" i="45"/>
  <c r="AP42"/>
  <c r="AQ42"/>
  <c r="U9" i="46"/>
  <c r="X9" s="1"/>
  <c r="V14"/>
  <c r="V15"/>
  <c r="Y15" s="1"/>
  <c r="U12"/>
  <c r="X12" s="1"/>
  <c r="U15"/>
  <c r="X15" s="1"/>
  <c r="U11"/>
  <c r="X11" s="1"/>
  <c r="U7"/>
  <c r="X7" s="1"/>
  <c r="V12"/>
  <c r="Y12" s="1"/>
  <c r="V13"/>
  <c r="Y13" s="1"/>
  <c r="V10"/>
  <c r="Y10" s="1"/>
  <c r="U14"/>
  <c r="X14" s="1"/>
  <c r="U13"/>
  <c r="X13" s="1"/>
  <c r="V11"/>
  <c r="Y11" s="1"/>
  <c r="V9"/>
  <c r="Y9" s="1"/>
  <c r="V7"/>
  <c r="U8"/>
  <c r="X8" s="1"/>
  <c r="U10"/>
  <c r="X10" s="1"/>
  <c r="V8"/>
  <c r="Y8" s="1"/>
  <c r="AB67" i="13"/>
  <c r="AE67" s="1"/>
  <c r="AB74"/>
  <c r="AE74" s="1"/>
  <c r="AC69"/>
  <c r="AF69" s="1"/>
  <c r="AB71"/>
  <c r="AE71" s="1"/>
  <c r="AC67"/>
  <c r="AF67" s="1"/>
  <c r="AB70"/>
  <c r="AE70" s="1"/>
  <c r="AC73"/>
  <c r="AF73" s="1"/>
  <c r="AB68"/>
  <c r="AE68" s="1"/>
  <c r="AB72"/>
  <c r="AE72" s="1"/>
  <c r="AC75"/>
  <c r="AF75" s="1"/>
  <c r="AC70"/>
  <c r="AF70" s="1"/>
  <c r="AC71"/>
  <c r="AF71" s="1"/>
  <c r="AC74"/>
  <c r="AF74" s="1"/>
  <c r="AB73"/>
  <c r="AE73" s="1"/>
  <c r="AC72"/>
  <c r="AF72" s="1"/>
  <c r="AB75"/>
  <c r="AE75" s="1"/>
  <c r="AC68"/>
  <c r="AF68" s="1"/>
  <c r="AB69"/>
  <c r="AE69" s="1"/>
  <c r="AS33" i="45"/>
  <c r="W52" i="24"/>
  <c r="V52"/>
  <c r="AI52"/>
  <c r="V26"/>
  <c r="AI26"/>
  <c r="W26"/>
  <c r="AI34"/>
  <c r="V34"/>
  <c r="W34"/>
  <c r="AI64"/>
  <c r="V64"/>
  <c r="W64"/>
  <c r="V44"/>
  <c r="W44"/>
  <c r="AI44"/>
  <c r="W57"/>
  <c r="V57"/>
  <c r="AI57"/>
  <c r="V33"/>
  <c r="W33"/>
  <c r="AI33"/>
  <c r="V39"/>
  <c r="W39"/>
  <c r="AI39"/>
  <c r="S14"/>
  <c r="P14"/>
  <c r="Y14"/>
  <c r="T14"/>
  <c r="V51"/>
  <c r="AI51"/>
  <c r="W51"/>
  <c r="Y8"/>
  <c r="T8"/>
  <c r="S8"/>
  <c r="P8"/>
  <c r="W46"/>
  <c r="V46"/>
  <c r="AI46"/>
  <c r="AI32"/>
  <c r="W32"/>
  <c r="V32"/>
  <c r="W28"/>
  <c r="V28"/>
  <c r="AI28"/>
  <c r="W63"/>
  <c r="V63"/>
  <c r="AI63"/>
  <c r="AI50"/>
  <c r="V50"/>
  <c r="W50"/>
  <c r="W40"/>
  <c r="V40"/>
  <c r="AI40"/>
  <c r="AI58"/>
  <c r="V58"/>
  <c r="W58"/>
  <c r="Y11"/>
  <c r="S11"/>
  <c r="P11"/>
  <c r="T11"/>
  <c r="AI62"/>
  <c r="W62"/>
  <c r="V62"/>
  <c r="Y13"/>
  <c r="P13"/>
  <c r="T13"/>
  <c r="S13"/>
  <c r="Y7"/>
  <c r="T7"/>
  <c r="P7"/>
  <c r="S7"/>
  <c r="AI20"/>
  <c r="W20"/>
  <c r="V20"/>
  <c r="AI27"/>
  <c r="V27"/>
  <c r="W27"/>
  <c r="V21"/>
  <c r="AI21"/>
  <c r="W21"/>
  <c r="AI45"/>
  <c r="W45"/>
  <c r="V45"/>
  <c r="P10"/>
  <c r="S10"/>
  <c r="Y10"/>
  <c r="T10"/>
  <c r="V56"/>
  <c r="W56"/>
  <c r="AI56"/>
  <c r="AO87" i="23"/>
  <c r="AN64"/>
  <c r="AO115"/>
  <c r="AT50" i="27"/>
  <c r="AD5" i="9"/>
  <c r="AT99" i="46"/>
  <c r="A12" i="25"/>
  <c r="AT55" i="27"/>
  <c r="Z12"/>
  <c r="AM58" i="29"/>
  <c r="V53"/>
  <c r="AT7" i="46"/>
  <c r="BB38"/>
  <c r="AN133" i="23"/>
  <c r="Z23" i="22"/>
  <c r="BB80" i="46"/>
  <c r="AP30" i="12"/>
  <c r="AM83" i="29"/>
  <c r="AM87"/>
  <c r="AS80" i="27"/>
  <c r="AO121" i="23"/>
  <c r="AG34" i="24"/>
  <c r="AH38" i="23"/>
  <c r="AS70" i="27"/>
  <c r="Z18"/>
  <c r="AS43"/>
  <c r="AJ35" i="29"/>
  <c r="AN36" i="23"/>
  <c r="AJ45" i="29"/>
  <c r="AA11" i="10"/>
  <c r="AT25" i="46"/>
  <c r="AM84" i="13"/>
  <c r="AN11" i="29"/>
  <c r="AN69" i="13"/>
  <c r="AG63" i="22"/>
  <c r="AN50" i="13"/>
  <c r="AT127" i="27"/>
  <c r="BB58" i="46"/>
  <c r="AN38" i="23"/>
  <c r="AN73" i="29"/>
  <c r="AJ96" i="13"/>
  <c r="Z26" i="23"/>
  <c r="AT122" i="27"/>
  <c r="AJ13" i="13"/>
  <c r="AL46" i="17"/>
  <c r="AN20" i="38"/>
  <c r="AS95" i="19"/>
  <c r="AN13" i="29"/>
  <c r="AM69"/>
  <c r="AJ8"/>
  <c r="AJ46"/>
  <c r="Z14" i="38"/>
  <c r="AJ9" i="29"/>
  <c r="AJ8" i="13"/>
  <c r="AN93" i="29"/>
  <c r="AN83" i="13"/>
  <c r="BF8" i="45"/>
  <c r="AS8" i="19"/>
  <c r="AT60" i="28"/>
  <c r="AB29" i="29"/>
  <c r="AN101" i="23"/>
  <c r="AT46" i="27"/>
  <c r="AS98"/>
  <c r="AT95"/>
  <c r="AS22" i="19"/>
  <c r="AG21" i="38"/>
  <c r="AF28" i="10"/>
  <c r="AG73" i="22"/>
  <c r="AJ99" i="29"/>
  <c r="AN29" i="38"/>
  <c r="AT63" i="27"/>
  <c r="AS94" i="19"/>
  <c r="AB77" i="29"/>
  <c r="AO112" i="23"/>
  <c r="AS95" i="27"/>
  <c r="AH54" i="23"/>
  <c r="AS101" i="27"/>
  <c r="AR26" i="19"/>
  <c r="BB71" i="46"/>
  <c r="V17" i="29"/>
  <c r="AO106" i="23"/>
  <c r="AS24" i="19"/>
  <c r="AJ21" i="29"/>
  <c r="Z7" i="22"/>
  <c r="AN70" i="13"/>
  <c r="AS98" i="19"/>
  <c r="AT131" i="17"/>
  <c r="AM25" i="29"/>
  <c r="AG64" i="24"/>
  <c r="AS131" i="27"/>
  <c r="AE6" i="9"/>
  <c r="AN116" i="23"/>
  <c r="AN48" i="13"/>
  <c r="BF38" i="45"/>
  <c r="AG45" i="22"/>
  <c r="AM82" i="13"/>
  <c r="AT51" i="27"/>
  <c r="AO28" i="12"/>
  <c r="AV32" i="18"/>
  <c r="AN34" i="13"/>
  <c r="BB19" i="46"/>
  <c r="AG22" i="24"/>
  <c r="AN10" i="29"/>
  <c r="AT88" i="27"/>
  <c r="AR93" i="19"/>
  <c r="AS63" i="27"/>
  <c r="AN45" i="10"/>
  <c r="AN75" i="23"/>
  <c r="AP18" i="25"/>
  <c r="AS61" i="19"/>
  <c r="AM45" i="13"/>
  <c r="AJ27"/>
  <c r="AO61" i="23"/>
  <c r="AT66" i="17"/>
  <c r="AG86" i="22"/>
  <c r="AO101" i="23"/>
  <c r="AL12" i="25"/>
  <c r="AN87" i="23"/>
  <c r="AA44" i="22"/>
  <c r="AT20" i="28"/>
  <c r="AP28" i="12"/>
  <c r="AA13" i="24"/>
  <c r="Y10" i="16"/>
  <c r="AN58" i="29"/>
  <c r="AM74" i="13"/>
  <c r="AJ11" i="29"/>
  <c r="AN68" i="13"/>
  <c r="AT37" i="27"/>
  <c r="Z17" i="22"/>
  <c r="Z22" i="27"/>
  <c r="AS127"/>
  <c r="AO129" i="23"/>
  <c r="AT113" i="17"/>
  <c r="AS107" i="27"/>
  <c r="AN45" i="23"/>
  <c r="BB20" i="46"/>
  <c r="A43" i="25"/>
  <c r="AT48" i="46"/>
  <c r="AE7" i="9"/>
  <c r="AJ57" i="29"/>
  <c r="AT83" i="46"/>
  <c r="AN24" i="13"/>
  <c r="AT67" i="46"/>
  <c r="AS81" i="27"/>
  <c r="AJ67" i="29"/>
  <c r="Z15" i="23"/>
  <c r="AG44" i="22"/>
  <c r="AS91" i="19"/>
  <c r="AN39" i="29"/>
  <c r="Z10" i="22"/>
  <c r="AP24" i="12"/>
  <c r="AA5" i="16"/>
  <c r="AT69" i="17"/>
  <c r="AH35" i="23"/>
  <c r="AS43" i="19"/>
  <c r="AJ98" i="29"/>
  <c r="BA37" i="46"/>
  <c r="AW12" i="18"/>
  <c r="AS67" i="19"/>
  <c r="BG17" i="45"/>
  <c r="AT87" i="46"/>
  <c r="AJ55" i="29"/>
  <c r="AG125" i="22"/>
  <c r="AT35" i="46"/>
  <c r="AU132" i="17"/>
  <c r="BA98" i="46"/>
  <c r="AM22" i="13"/>
  <c r="AW37" i="18"/>
  <c r="AT93" i="17"/>
  <c r="AJ81" i="13"/>
  <c r="AT80" i="46"/>
  <c r="AM96" i="13"/>
  <c r="Z9" i="27"/>
  <c r="AM34" i="38"/>
  <c r="AN51" i="29"/>
  <c r="AJ71"/>
  <c r="AN55" i="23"/>
  <c r="AJ60" i="29"/>
  <c r="AJ15"/>
  <c r="AJ50"/>
  <c r="AN83"/>
  <c r="AR37" i="19"/>
  <c r="AG50" i="24"/>
  <c r="AO8" i="12"/>
  <c r="AS35" i="28"/>
  <c r="C17" i="25"/>
  <c r="AT103" i="27"/>
  <c r="AH45" i="23"/>
  <c r="AG99" i="22"/>
  <c r="AS14" i="19"/>
  <c r="AJ93" i="13"/>
  <c r="AT71" i="27"/>
  <c r="AT79"/>
  <c r="AN62" i="29"/>
  <c r="AS53" i="27"/>
  <c r="AA54" i="22"/>
  <c r="AS45" i="27"/>
  <c r="Y14" i="16"/>
  <c r="AK39" i="27"/>
  <c r="Z11" i="22"/>
  <c r="AS19" i="19"/>
  <c r="AR31"/>
  <c r="BF22" i="45"/>
  <c r="AN38" i="10"/>
  <c r="AN50"/>
  <c r="BB99" i="46"/>
  <c r="AM43" i="13"/>
  <c r="AT121" i="27"/>
  <c r="AR55" i="19"/>
  <c r="AT34" i="46"/>
  <c r="AS44" i="27"/>
  <c r="AK35"/>
  <c r="AT119"/>
  <c r="AT119" i="17"/>
  <c r="AB89" i="29"/>
  <c r="AN12" i="13"/>
  <c r="AN7" i="29"/>
  <c r="AN127" i="23"/>
  <c r="V54" i="29"/>
  <c r="AB18"/>
  <c r="AA17" i="16"/>
  <c r="BA67" i="46"/>
  <c r="AA9" i="16"/>
  <c r="AO75" i="23"/>
  <c r="AJ12" i="13"/>
  <c r="AJ97"/>
  <c r="AT114" i="27"/>
  <c r="B8" i="25"/>
  <c r="AG63" i="24"/>
  <c r="AN44" i="23"/>
  <c r="AJ37" i="13"/>
  <c r="AN68" i="29"/>
  <c r="AT96" i="17"/>
  <c r="AS133" i="27"/>
  <c r="AS35"/>
  <c r="Z12" i="22"/>
  <c r="AJ55" i="13"/>
  <c r="AT123" i="17"/>
  <c r="AT107" i="27"/>
  <c r="AT77"/>
  <c r="AO120" i="23"/>
  <c r="Z10" i="28"/>
  <c r="AH37" i="23"/>
  <c r="AS49" i="19"/>
  <c r="AA36" i="22"/>
  <c r="AO35" i="23"/>
  <c r="BB93" i="46"/>
  <c r="AP27" i="25"/>
  <c r="A7"/>
  <c r="AM31" i="29"/>
  <c r="AO97" i="23"/>
  <c r="AG21" i="24"/>
  <c r="Z14" i="27"/>
  <c r="AJ15" i="13"/>
  <c r="AS50" i="27"/>
  <c r="AT42"/>
  <c r="V78" i="29"/>
  <c r="AN96" i="13"/>
  <c r="AO72" i="23"/>
  <c r="AT106" i="27"/>
  <c r="AS61"/>
  <c r="AG46" i="24"/>
  <c r="AU35" i="17"/>
  <c r="AV42" i="18"/>
  <c r="BF33" i="45"/>
  <c r="BA12" i="46"/>
  <c r="BA81"/>
  <c r="AU80" i="17"/>
  <c r="C7" i="25"/>
  <c r="Z28" i="23"/>
  <c r="Z24" i="22"/>
  <c r="AS26" i="19"/>
  <c r="AN80" i="29"/>
  <c r="AM98" i="13"/>
  <c r="AN19" i="29"/>
  <c r="V5"/>
  <c r="AY12" i="45"/>
  <c r="AM20" i="38"/>
  <c r="AL37" i="17"/>
  <c r="BA73" i="46"/>
  <c r="AO89" i="23"/>
  <c r="AG50" i="22"/>
  <c r="AN56" i="29"/>
  <c r="AN122" i="23"/>
  <c r="AW33" i="18"/>
  <c r="AO99" i="23"/>
  <c r="AV7" i="18"/>
  <c r="AO98" i="23"/>
  <c r="AM42" i="38"/>
  <c r="AO79" i="23"/>
  <c r="BF13" i="45"/>
  <c r="AN94" i="13"/>
  <c r="AJ19"/>
  <c r="Z19" i="22"/>
  <c r="B7" i="25"/>
  <c r="AU87" i="17"/>
  <c r="AO36" i="23"/>
  <c r="AJ13" i="29"/>
  <c r="AT44" i="17"/>
  <c r="BA22" i="46"/>
  <c r="BA57"/>
  <c r="AO91" i="23"/>
  <c r="AV27" i="18"/>
  <c r="AS20" i="19"/>
  <c r="BF42" i="45"/>
  <c r="AO127" i="23"/>
  <c r="AG76" i="22"/>
  <c r="AU66" i="17"/>
  <c r="AK53" i="27"/>
  <c r="AU121" i="17"/>
  <c r="Z13" i="38"/>
  <c r="AP17" i="25"/>
  <c r="AV43" i="18"/>
  <c r="BG27" i="45"/>
  <c r="AJ81" i="29"/>
  <c r="AM51"/>
  <c r="AT11" i="46"/>
  <c r="AS58" i="19"/>
  <c r="AS59" i="28"/>
  <c r="AB78" i="29"/>
  <c r="AR7" i="19"/>
  <c r="Z19" i="23"/>
  <c r="AO53"/>
  <c r="AR87" i="19"/>
  <c r="AA26" i="24"/>
  <c r="Z12" i="17"/>
  <c r="AJ23" i="13"/>
  <c r="AM73" i="29"/>
  <c r="AM39"/>
  <c r="AT76" i="17"/>
  <c r="Y13" i="16"/>
  <c r="AT33" i="28"/>
  <c r="AT115" i="17"/>
  <c r="AS53" i="28"/>
  <c r="AM38" i="13"/>
  <c r="AJ57"/>
  <c r="AT28" i="28"/>
  <c r="AJ33" i="29"/>
  <c r="AY23" i="45"/>
  <c r="AM19" i="13"/>
  <c r="AU107" i="17"/>
  <c r="AS69" i="27"/>
  <c r="AA27" i="24"/>
  <c r="AJ46" i="13"/>
  <c r="AO8" i="25"/>
  <c r="AG64" i="22"/>
  <c r="AG80"/>
  <c r="AM73" i="13"/>
  <c r="C12" i="25"/>
  <c r="AN37" i="23"/>
  <c r="AG43" i="22"/>
  <c r="AG105"/>
  <c r="AO7" i="12"/>
  <c r="BA36" i="46"/>
  <c r="AS89" i="27"/>
  <c r="AJ94" i="13"/>
  <c r="AW18" i="18"/>
  <c r="AS60" i="19"/>
  <c r="AJ86" i="13"/>
  <c r="AH36" i="23"/>
  <c r="AS12" i="19"/>
  <c r="AJ25" i="13"/>
  <c r="AJ26"/>
  <c r="AT106" i="17"/>
  <c r="AN63" i="13"/>
  <c r="AT53" i="28"/>
  <c r="BB43" i="46"/>
  <c r="A37" i="25"/>
  <c r="AR51" i="19"/>
  <c r="AM21" i="13"/>
  <c r="AG22" i="38"/>
  <c r="AT60" i="17"/>
  <c r="AU47"/>
  <c r="BF23" i="45"/>
  <c r="AO71" i="23"/>
  <c r="AJ98" i="13"/>
  <c r="AN37" i="29"/>
  <c r="AH44" i="23"/>
  <c r="AO55"/>
  <c r="AN39" i="13"/>
  <c r="AT47" i="17"/>
  <c r="Z22"/>
  <c r="AM34" i="13"/>
  <c r="AG77" i="22"/>
  <c r="AR14" i="19"/>
  <c r="BB56" i="46"/>
  <c r="AO41" i="23"/>
  <c r="AN41"/>
  <c r="AJ73" i="13"/>
  <c r="AT70" i="17"/>
  <c r="AO39" i="23"/>
  <c r="AT75" i="46"/>
  <c r="AJ70" i="13"/>
  <c r="AN98" i="29"/>
  <c r="BA33" i="46"/>
  <c r="AN40" i="23"/>
  <c r="AJ21" i="13"/>
  <c r="BB44" i="46"/>
  <c r="AS38" i="27"/>
  <c r="AN57" i="29"/>
  <c r="AS128" i="27"/>
  <c r="Y12" i="16"/>
  <c r="AO47" i="23"/>
  <c r="AJ32" i="13"/>
  <c r="AS35" i="19"/>
  <c r="AR22"/>
  <c r="AO62" i="23"/>
  <c r="V77" i="29"/>
  <c r="AN22" i="10"/>
  <c r="AM93" i="29"/>
  <c r="AO12" i="25"/>
  <c r="AO34" i="23"/>
  <c r="AM99" i="13"/>
  <c r="AT91" i="17"/>
  <c r="BB51" i="46"/>
  <c r="B43" i="25"/>
  <c r="AT54" i="28"/>
  <c r="BA92" i="46"/>
  <c r="AW8" i="18"/>
  <c r="AS36" i="27"/>
  <c r="AJ44" i="13"/>
  <c r="AS54" i="27"/>
  <c r="AN102" i="23"/>
  <c r="AR94" i="19"/>
  <c r="AU64" i="17"/>
  <c r="AU131"/>
  <c r="AM33" i="29"/>
  <c r="AM98"/>
  <c r="AP15" i="12"/>
  <c r="AV33" i="18"/>
  <c r="AS64" i="27"/>
  <c r="AT107" i="17"/>
  <c r="AJ9" i="13"/>
  <c r="AJ49" i="29"/>
  <c r="AN114" i="23"/>
  <c r="AN98"/>
  <c r="AJ84" i="13"/>
  <c r="AN128" i="23"/>
  <c r="AS23" i="19"/>
  <c r="AR25"/>
  <c r="AJ34" i="13"/>
  <c r="AE5" i="9"/>
  <c r="AS21" i="19"/>
  <c r="AM29" i="38"/>
  <c r="AN76" i="23"/>
  <c r="AN96"/>
  <c r="AN68"/>
  <c r="AL36" i="17"/>
  <c r="AS31" i="19"/>
  <c r="AN71" i="13"/>
  <c r="AM15" i="29"/>
  <c r="AO40" i="23"/>
  <c r="Z27"/>
  <c r="AS39" i="27"/>
  <c r="AU73" i="17"/>
  <c r="AM45" i="29"/>
  <c r="AA38" i="22"/>
  <c r="AR39" i="19"/>
  <c r="AG127" i="22"/>
  <c r="AN9" i="13"/>
  <c r="AM61"/>
  <c r="Z16" i="22"/>
  <c r="AN38" i="13"/>
  <c r="BB73" i="46"/>
  <c r="AK40" i="27"/>
  <c r="AN63" i="29"/>
  <c r="BB13" i="46"/>
  <c r="AG87" i="22"/>
  <c r="B17" i="25"/>
  <c r="AU53" i="17"/>
  <c r="BB32" i="46"/>
  <c r="AT41" i="17"/>
  <c r="AO116" i="23"/>
  <c r="BB10" i="46"/>
  <c r="AS28" i="28"/>
  <c r="AT47" i="27"/>
  <c r="AR59" i="19"/>
  <c r="AO43" i="23"/>
  <c r="AJ73" i="29"/>
  <c r="AG101" i="22"/>
  <c r="AT34" i="28"/>
  <c r="AJ70" i="29"/>
  <c r="AT101" i="17"/>
  <c r="AA34" i="22"/>
  <c r="AS87" i="27"/>
  <c r="AG40" i="22"/>
  <c r="AY43" i="45"/>
  <c r="AM81" i="13"/>
  <c r="AO67" i="23"/>
  <c r="BG33" i="45"/>
  <c r="AL50" i="17"/>
  <c r="AT94" i="46"/>
  <c r="AJ48" i="29"/>
  <c r="AS60" i="27"/>
  <c r="AO7" i="25"/>
  <c r="AN24" i="29"/>
  <c r="BG23" i="45"/>
  <c r="BA83" i="46"/>
  <c r="AL14" i="12"/>
  <c r="AH55" i="23"/>
  <c r="BA34" i="46"/>
  <c r="AH46" i="23"/>
  <c r="AR71" i="19"/>
  <c r="BG13" i="45"/>
  <c r="AT81" i="27"/>
  <c r="AU113" i="17"/>
  <c r="AT120"/>
  <c r="AS75" i="27"/>
  <c r="AP9" i="12"/>
  <c r="AT102" i="27"/>
  <c r="AN25" i="13"/>
  <c r="AJ80" i="29"/>
  <c r="AS26" i="28"/>
  <c r="AU86" i="17"/>
  <c r="AT87"/>
  <c r="AU55"/>
  <c r="AL23" i="25"/>
  <c r="AU119" i="17"/>
  <c r="BB46" i="46"/>
  <c r="BB92"/>
  <c r="AL47" i="17"/>
  <c r="AN47" i="13"/>
  <c r="AT67" i="17"/>
  <c r="AM75" i="29"/>
  <c r="AN66" i="23"/>
  <c r="AT32" i="46"/>
  <c r="AM12" i="13"/>
  <c r="AM57" i="29"/>
  <c r="AT51" i="46"/>
  <c r="AM61" i="29"/>
  <c r="AW28" i="18"/>
  <c r="AM59" i="13"/>
  <c r="AO27" i="25"/>
  <c r="AJ72" i="13"/>
  <c r="AF7" i="9"/>
  <c r="AJ91" i="13"/>
  <c r="AL38" i="25"/>
  <c r="AL30" i="12"/>
  <c r="AD8" i="9"/>
  <c r="AG89" i="22"/>
  <c r="AM41" i="38"/>
  <c r="AT102" i="17"/>
  <c r="AT35"/>
  <c r="AT61" i="27"/>
  <c r="AT62" i="17"/>
  <c r="AM36" i="38"/>
  <c r="AU112" i="17"/>
  <c r="AM14" i="13"/>
  <c r="AN20"/>
  <c r="AJ33"/>
  <c r="AK38" i="27"/>
  <c r="AG95" i="22"/>
  <c r="AN60" i="13"/>
  <c r="AJ97" i="29"/>
  <c r="BG43" i="45"/>
  <c r="AL51" i="17"/>
  <c r="AG26" i="24"/>
  <c r="AV22" i="18"/>
  <c r="BA8" i="46"/>
  <c r="AR21" i="19"/>
  <c r="AR8"/>
  <c r="AT82" i="46"/>
  <c r="C13" i="25"/>
  <c r="AT45" i="17"/>
  <c r="AM57" i="13"/>
  <c r="AJ27" i="29"/>
  <c r="AT49" i="17"/>
  <c r="AA7" i="10"/>
  <c r="BA38" i="46"/>
  <c r="Z28" i="17"/>
  <c r="AN55" i="13"/>
  <c r="AG121" i="22"/>
  <c r="AN81" i="13"/>
  <c r="AA10" i="10"/>
  <c r="Z10" i="17"/>
  <c r="AM10" i="13"/>
  <c r="AM83"/>
  <c r="AS37" i="19"/>
  <c r="AU75" i="17"/>
  <c r="AN118" i="23"/>
  <c r="BB70" i="46"/>
  <c r="C43" i="25"/>
  <c r="AT128" i="27"/>
  <c r="Z19"/>
  <c r="AU67" i="17"/>
  <c r="BA97" i="46"/>
  <c r="AG113" i="22"/>
  <c r="AA11" i="24"/>
  <c r="AT12" i="46"/>
  <c r="AS39" i="28"/>
  <c r="AN8" i="13"/>
  <c r="AO105" i="23"/>
  <c r="AU125" i="17"/>
  <c r="AR68" i="19"/>
  <c r="AT64" i="17"/>
  <c r="AM85" i="13"/>
  <c r="AT39" i="27"/>
  <c r="AN79" i="13"/>
  <c r="BA79" i="46"/>
  <c r="Z13" i="28"/>
  <c r="AL7" i="25"/>
  <c r="BB45" i="46"/>
  <c r="AT116" i="17"/>
  <c r="AB66" i="29"/>
  <c r="BB31" i="46"/>
  <c r="Z23" i="27"/>
  <c r="AU127" i="17"/>
  <c r="AT99"/>
  <c r="Z7"/>
  <c r="AM23" i="13"/>
  <c r="AN94" i="23"/>
  <c r="AM47" i="29"/>
  <c r="AS105" i="27"/>
  <c r="AO113" i="23"/>
  <c r="AK55" i="27"/>
  <c r="AN34" i="10"/>
  <c r="AN36" i="38"/>
  <c r="AP32" i="25"/>
  <c r="AN120" i="23"/>
  <c r="AB17" i="29"/>
  <c r="AN67" i="23"/>
  <c r="BA35" i="46"/>
  <c r="AM44" i="13"/>
  <c r="Y16" i="16"/>
  <c r="AN72" i="23"/>
  <c r="AO133"/>
  <c r="A8" i="25"/>
  <c r="V41" i="29"/>
  <c r="AJ26"/>
  <c r="AA10" i="16"/>
  <c r="AT96" i="27"/>
  <c r="AG115" i="22"/>
  <c r="AS91" i="27"/>
  <c r="AN34" i="23"/>
  <c r="AN95" i="13"/>
  <c r="BA61" i="46"/>
  <c r="AT26" i="28"/>
  <c r="AJ34" i="29"/>
  <c r="AN27"/>
  <c r="AJ94"/>
  <c r="AL31" i="12"/>
  <c r="AG58" i="24"/>
  <c r="AU118" i="17"/>
  <c r="AU114"/>
  <c r="BA51" i="46"/>
  <c r="AN14" i="13"/>
  <c r="Z15" i="27"/>
  <c r="A23" i="25"/>
  <c r="AN105" i="23"/>
  <c r="AU36" i="17"/>
  <c r="AJ58" i="13"/>
  <c r="B22" i="25"/>
  <c r="AM85" i="29"/>
  <c r="AO37" i="23"/>
  <c r="AU50" i="17"/>
  <c r="AN69" i="23"/>
  <c r="AL34" i="17"/>
  <c r="AJ35" i="13"/>
  <c r="AJ7" i="29"/>
  <c r="AS54" i="28"/>
  <c r="BA99" i="46"/>
  <c r="AJ67" i="13"/>
  <c r="AO128" i="23"/>
  <c r="AN74" i="13"/>
  <c r="AO76" i="23"/>
  <c r="AN27" i="10"/>
  <c r="AJ86" i="29"/>
  <c r="AJ62"/>
  <c r="AS79" i="19"/>
  <c r="AT68" i="46"/>
  <c r="AL10" i="12"/>
  <c r="BA23" i="46"/>
  <c r="AN25" i="29"/>
  <c r="AT65" i="17"/>
  <c r="BA32" i="46"/>
  <c r="Z26" i="17"/>
  <c r="AM82" i="29"/>
  <c r="AU79" i="17"/>
  <c r="AN47" i="29"/>
  <c r="AT94" i="17"/>
  <c r="AB6" i="29"/>
  <c r="AS62" i="19"/>
  <c r="AG41" i="22"/>
  <c r="AN92" i="29"/>
  <c r="BA49" i="46"/>
  <c r="V66" i="29"/>
  <c r="AT41" i="27"/>
  <c r="AU91" i="17"/>
  <c r="AM94" i="29"/>
  <c r="BA26" i="46"/>
  <c r="AS46" i="27"/>
  <c r="C23" i="25"/>
  <c r="AR97" i="19"/>
  <c r="AJ36" i="29"/>
  <c r="AJ47" i="13"/>
  <c r="AR82" i="19"/>
  <c r="BA85" i="46"/>
  <c r="Z8" i="23"/>
  <c r="AB30" i="29"/>
  <c r="AU38" i="17"/>
  <c r="AR86" i="19"/>
  <c r="AN43" i="38"/>
  <c r="AS66" i="27"/>
  <c r="AP17" i="12"/>
  <c r="A13" i="25"/>
  <c r="AN98" i="13"/>
  <c r="AT122" i="17"/>
  <c r="AT54"/>
  <c r="AT60" i="27"/>
  <c r="AM56" i="29"/>
  <c r="BA24" i="46"/>
  <c r="Z20" i="22"/>
  <c r="AN39" i="10"/>
  <c r="AM11" i="29"/>
  <c r="AN10" i="13"/>
  <c r="AN33" i="10"/>
  <c r="AT99" i="27"/>
  <c r="AT41" i="28"/>
  <c r="AN113" i="23"/>
  <c r="AR92" i="19"/>
  <c r="AN35" i="29"/>
  <c r="AU129" i="17"/>
  <c r="AH43" i="23"/>
  <c r="AR85" i="19"/>
  <c r="AT64" i="27"/>
  <c r="AN96" i="29"/>
  <c r="AS92" i="27"/>
  <c r="AN38" i="29"/>
  <c r="AS38" i="19"/>
  <c r="AO31" i="12"/>
  <c r="AN36" i="13"/>
  <c r="AR15" i="19"/>
  <c r="AT46" i="28"/>
  <c r="Z26" i="22"/>
  <c r="AA43"/>
  <c r="AG44" i="24"/>
  <c r="AR69" i="19"/>
  <c r="AN26" i="13"/>
  <c r="BB84" i="46"/>
  <c r="V42" i="29"/>
  <c r="AL40" i="17"/>
  <c r="V30" i="29"/>
  <c r="AS129" i="27"/>
  <c r="Y18" i="16"/>
  <c r="AN77" i="23"/>
  <c r="AS75" i="19"/>
  <c r="AY13" i="45"/>
  <c r="AM55" i="13"/>
  <c r="AN86" i="23"/>
  <c r="AO18" i="25"/>
  <c r="AN47" i="23"/>
  <c r="AU43" i="17"/>
  <c r="AN90" i="23"/>
  <c r="AJ38" i="29"/>
  <c r="AG107" i="22"/>
  <c r="AJ83" i="13"/>
  <c r="AO70" i="23"/>
  <c r="AM23" i="29"/>
  <c r="AY7" i="45"/>
  <c r="AU76" i="17"/>
  <c r="AS34" i="27"/>
  <c r="AN13" i="13"/>
  <c r="AP16" i="12"/>
  <c r="BB24" i="46"/>
  <c r="AG90" i="22"/>
  <c r="AT38" i="27"/>
  <c r="AS41"/>
  <c r="AS76"/>
  <c r="BG8" i="45"/>
  <c r="Z17" i="27"/>
  <c r="AJ51" i="29"/>
  <c r="AT94" i="27"/>
  <c r="AT80" i="17"/>
  <c r="AR80" i="19"/>
  <c r="AS67" i="28"/>
  <c r="AM21" i="38"/>
  <c r="AO38" i="23"/>
  <c r="BB83" i="46"/>
  <c r="AR35" i="19"/>
  <c r="AS60" i="28"/>
  <c r="AM91" i="29"/>
  <c r="AM14"/>
  <c r="AS9" i="19"/>
  <c r="AR36"/>
  <c r="BA71" i="46"/>
  <c r="BB72"/>
  <c r="AT89" i="27"/>
  <c r="BB12" i="46"/>
  <c r="AG34" i="22"/>
  <c r="AU70" i="17"/>
  <c r="Z27" i="22"/>
  <c r="AS47" i="19"/>
  <c r="AN67" i="29"/>
  <c r="Z17" i="17"/>
  <c r="AL23" i="12"/>
  <c r="BB23" i="46"/>
  <c r="AS112" i="27"/>
  <c r="Z16"/>
  <c r="AU90" i="17"/>
  <c r="AM48" i="13"/>
  <c r="AL8" i="12"/>
  <c r="BB7" i="46"/>
  <c r="AS96" i="19"/>
  <c r="AM49" i="29"/>
  <c r="BA82" i="46"/>
  <c r="AU94" i="17"/>
  <c r="AS77" i="27"/>
  <c r="AT133" i="17"/>
  <c r="AS125" i="27"/>
  <c r="AN85" i="29"/>
  <c r="AL41" i="17"/>
  <c r="AT35" i="27"/>
  <c r="BB55" i="46"/>
  <c r="AR67" i="19"/>
  <c r="AT67" i="27"/>
  <c r="AO92" i="23"/>
  <c r="AT67" i="28"/>
  <c r="AG61" i="22"/>
  <c r="AR46" i="19"/>
  <c r="AT39" i="28"/>
  <c r="AA51" i="22"/>
  <c r="BA14" i="46"/>
  <c r="AM86" i="29"/>
  <c r="AM21"/>
  <c r="AN94"/>
  <c r="AO21" i="12"/>
  <c r="AO9"/>
  <c r="AB5" i="29"/>
  <c r="AG62" i="24"/>
  <c r="BB85" i="46"/>
  <c r="AJ43" i="29"/>
  <c r="AL8" i="25"/>
  <c r="AN55" i="29"/>
  <c r="AL7" i="12"/>
  <c r="AW32" i="18"/>
  <c r="AP13" i="25"/>
  <c r="Z7" i="38"/>
  <c r="AT90" i="27"/>
  <c r="AT43"/>
  <c r="AM20" i="29"/>
  <c r="Z13" i="23"/>
  <c r="Z14" i="28"/>
  <c r="AJ79" i="13"/>
  <c r="AM46"/>
  <c r="V90" i="29"/>
  <c r="AP8" i="12"/>
  <c r="AO119" i="23"/>
  <c r="AO86"/>
  <c r="AT38" i="46"/>
  <c r="AS51" i="19"/>
  <c r="AO17" i="25"/>
  <c r="BA11" i="46"/>
  <c r="AS103" i="27"/>
  <c r="B28" i="25"/>
  <c r="AM84" i="29"/>
  <c r="AT115" i="27"/>
  <c r="AJ56" i="13"/>
  <c r="AN85"/>
  <c r="AL16" i="12"/>
  <c r="AG35" i="22"/>
  <c r="AT40" i="27"/>
  <c r="AO96" i="23"/>
  <c r="AT121" i="17"/>
  <c r="AS63" i="19"/>
  <c r="AR47"/>
  <c r="AY37" i="45"/>
  <c r="AM13" i="29"/>
  <c r="BA80" i="46"/>
  <c r="AG38" i="24"/>
  <c r="AS118" i="27"/>
  <c r="AO64" i="23"/>
  <c r="AN37" i="13"/>
  <c r="AL9" i="12"/>
  <c r="AH51" i="23"/>
  <c r="AN7" i="13"/>
  <c r="AJ44" i="29"/>
  <c r="AG54" i="22"/>
  <c r="B23" i="25"/>
  <c r="AJ49" i="13"/>
  <c r="AM25"/>
  <c r="AT129" i="17"/>
  <c r="AS123" i="27"/>
  <c r="AR32" i="19"/>
  <c r="AN35" i="23"/>
  <c r="BG7" i="45"/>
  <c r="AM79" i="13"/>
  <c r="AT80" i="27"/>
  <c r="AN22" i="29"/>
  <c r="AN82" i="13"/>
  <c r="AL49" i="17"/>
  <c r="AN72" i="13"/>
  <c r="B13" i="25"/>
  <c r="AK49" i="27"/>
  <c r="AJ74" i="13"/>
  <c r="AS41" i="28"/>
  <c r="BB69" i="46"/>
  <c r="V6" i="29"/>
  <c r="Z8" i="17"/>
  <c r="AN22" i="13"/>
  <c r="AU133" i="17"/>
  <c r="AO103" i="23"/>
  <c r="BG12" i="45"/>
  <c r="AJ20" i="13"/>
  <c r="AT125" i="17"/>
  <c r="AG81" i="22"/>
  <c r="AK47" i="27"/>
  <c r="AL33" i="25"/>
  <c r="AJ51" i="13"/>
  <c r="AN12" i="29"/>
  <c r="AM99"/>
  <c r="BF12" i="45"/>
  <c r="AJ71" i="13"/>
  <c r="AN81" i="23"/>
  <c r="AM79" i="29"/>
  <c r="BB49" i="46"/>
  <c r="A42" i="25"/>
  <c r="AN11" i="13"/>
  <c r="AJ38"/>
  <c r="AS92" i="19"/>
  <c r="AJ22" i="13"/>
  <c r="BB8" i="46"/>
  <c r="AT118" i="27"/>
  <c r="AM32" i="29"/>
  <c r="Z20" i="27"/>
  <c r="AN41" i="38"/>
  <c r="AM44" i="29"/>
  <c r="AG94" i="22"/>
  <c r="BG18" i="45"/>
  <c r="AT117" i="27"/>
  <c r="AR19" i="19"/>
  <c r="AN54" i="23"/>
  <c r="AN132"/>
  <c r="AJ23" i="29"/>
  <c r="AT91" i="46"/>
  <c r="AA7" i="24"/>
  <c r="AS32" i="19"/>
  <c r="BF28" i="45"/>
  <c r="AN97" i="13"/>
  <c r="AS56" i="19"/>
  <c r="BA25" i="46"/>
  <c r="AR62" i="19"/>
  <c r="AR50"/>
  <c r="AT55" i="17"/>
  <c r="AO15" i="12"/>
  <c r="AM86" i="13"/>
  <c r="AJ68"/>
  <c r="AN34" i="29"/>
  <c r="AL37" i="25"/>
  <c r="AS72" i="27"/>
  <c r="AT57" i="46"/>
  <c r="AS22" i="28"/>
  <c r="BB67" i="46"/>
  <c r="AO46" i="23"/>
  <c r="BB82" i="46"/>
  <c r="AH49" i="23"/>
  <c r="AS93" i="19"/>
  <c r="Y17" i="16"/>
  <c r="AU69" i="17"/>
  <c r="AN53" i="23"/>
  <c r="AN31" i="13"/>
  <c r="AS47" i="28"/>
  <c r="AJ59" i="29"/>
  <c r="AN46"/>
  <c r="Z15" i="22"/>
  <c r="AT124" i="27"/>
  <c r="AJ11" i="13"/>
  <c r="BA55" i="46"/>
  <c r="AO37" i="25"/>
  <c r="AT61" i="28"/>
  <c r="AT70" i="46"/>
  <c r="AY38" i="45"/>
  <c r="AL54" i="17"/>
  <c r="AN15" i="13"/>
  <c r="AS113" i="27"/>
  <c r="AN42" i="23"/>
  <c r="AS115" i="27"/>
  <c r="AH50" i="23"/>
  <c r="AG119" i="22"/>
  <c r="BA7" i="46"/>
  <c r="AT98" i="27"/>
  <c r="AO29" i="12"/>
  <c r="AN103" i="23"/>
  <c r="AT70" i="27"/>
  <c r="AN23" i="13"/>
  <c r="BA10" i="46"/>
  <c r="AG116" i="22"/>
  <c r="AU99" i="17"/>
  <c r="AR27" i="19"/>
  <c r="AO124" i="23"/>
  <c r="AT22" i="46"/>
  <c r="AN44" i="10"/>
  <c r="AN48" i="29"/>
  <c r="AT86" i="46"/>
  <c r="AM19" i="29"/>
  <c r="AT50" i="17"/>
  <c r="AS85" i="19"/>
  <c r="A22" i="25"/>
  <c r="AG75" i="22"/>
  <c r="AO14" i="12"/>
  <c r="AS121" i="27"/>
  <c r="AO77" i="23"/>
  <c r="AT46" i="17"/>
  <c r="AC8" i="9"/>
  <c r="Z20" i="23"/>
  <c r="AN21" i="29"/>
  <c r="BB81" i="46"/>
  <c r="AT61"/>
  <c r="AT66" i="28"/>
  <c r="AG27" i="24"/>
  <c r="BF17" i="45"/>
  <c r="AO73" i="23"/>
  <c r="Z14" i="22"/>
  <c r="BA62" i="46"/>
  <c r="AG117" i="22"/>
  <c r="BA58" i="46"/>
  <c r="AM43" i="38"/>
  <c r="BA44" i="46"/>
  <c r="AU77" i="17"/>
  <c r="AR38" i="19"/>
  <c r="AN87" i="29"/>
  <c r="AO43" i="25"/>
  <c r="AS94" i="27"/>
  <c r="AP28" i="25"/>
  <c r="AO17" i="12"/>
  <c r="AG123" i="22"/>
  <c r="AL45" i="17"/>
  <c r="AO45" i="23"/>
  <c r="AW23" i="18"/>
  <c r="AT23" i="46"/>
  <c r="AR63" i="19"/>
  <c r="AP38" i="25"/>
  <c r="AO132" i="23"/>
  <c r="AM36" i="13"/>
  <c r="AS46" i="19"/>
  <c r="BB74" i="46"/>
  <c r="AN99" i="13"/>
  <c r="AG71" i="22"/>
  <c r="AT66" i="27"/>
  <c r="AS52" i="28"/>
  <c r="AN23" i="29"/>
  <c r="AN19" i="13"/>
  <c r="V89" i="29"/>
  <c r="AJ12"/>
  <c r="AR81" i="19"/>
  <c r="AN28" i="38"/>
  <c r="AN32" i="13"/>
  <c r="AS48" i="28"/>
  <c r="AS67" i="27"/>
  <c r="AG102" i="22"/>
  <c r="AN36" i="29"/>
  <c r="AN45"/>
  <c r="BG32" i="45"/>
  <c r="AJ74" i="29"/>
  <c r="AU115" i="17"/>
  <c r="Y9" i="16"/>
  <c r="AT36" i="17"/>
  <c r="AT45" i="46"/>
  <c r="AN56" i="13"/>
  <c r="AM27" i="38"/>
  <c r="AJ75" i="29"/>
  <c r="AM68" i="13"/>
  <c r="AR33" i="19"/>
  <c r="AS7"/>
  <c r="AM71" i="13"/>
  <c r="AT75" i="27"/>
  <c r="AR11" i="19"/>
  <c r="BA21" i="46"/>
  <c r="AT95"/>
  <c r="AR84" i="19"/>
  <c r="AO102" i="23"/>
  <c r="AG92" i="22"/>
  <c r="AL27" i="25"/>
  <c r="AN35" i="38"/>
  <c r="AN86" i="29"/>
  <c r="A38" i="25"/>
  <c r="AY8" i="45"/>
  <c r="AT8" i="46"/>
  <c r="AT35" i="28"/>
  <c r="AM47" i="13"/>
  <c r="AM48" i="29"/>
  <c r="AN26"/>
  <c r="AT76" i="27"/>
  <c r="AM22" i="29"/>
  <c r="AT34" i="27"/>
  <c r="BB27" i="46"/>
  <c r="AM70" i="29"/>
  <c r="AN44" i="13"/>
  <c r="AB42" i="29"/>
  <c r="AN27" i="13"/>
  <c r="AR83" i="19"/>
  <c r="AJ14" i="29"/>
  <c r="AT46" i="46"/>
  <c r="AY17" i="45"/>
  <c r="AP43" i="25"/>
  <c r="AS57" i="19"/>
  <c r="AG103" i="22"/>
  <c r="AT93" i="27"/>
  <c r="AD6" i="9"/>
  <c r="AP33" i="25"/>
  <c r="AA46" i="22"/>
  <c r="AP31" i="12"/>
  <c r="AS65" i="28"/>
  <c r="AK26"/>
  <c r="AU44" i="17"/>
  <c r="AN79" i="29"/>
  <c r="AT114" i="17"/>
  <c r="AA39" i="22"/>
  <c r="AJ68" i="29"/>
  <c r="AM33" i="13"/>
  <c r="AR91" i="19"/>
  <c r="AV37" i="18"/>
  <c r="AN97" i="23"/>
  <c r="AG32" i="24"/>
  <c r="BA96" i="46"/>
  <c r="BG22" i="45"/>
  <c r="AM81" i="29"/>
  <c r="AD7" i="9"/>
  <c r="AM10" i="29"/>
  <c r="BB37" i="46"/>
  <c r="AU51" i="17"/>
  <c r="AW17" i="18"/>
  <c r="AS44" i="19"/>
  <c r="AN95" i="23"/>
  <c r="AV38" i="18"/>
  <c r="AN33" i="13"/>
  <c r="AT49" i="27"/>
  <c r="AS86"/>
  <c r="AM11" i="13"/>
  <c r="AN99" i="23"/>
  <c r="BB98" i="46"/>
  <c r="AH42" i="23"/>
  <c r="AW42" i="18"/>
  <c r="BA94" i="46"/>
  <c r="AP22" i="12"/>
  <c r="AT131" i="27"/>
  <c r="AM50" i="13"/>
  <c r="AN75"/>
  <c r="Z22" i="22"/>
  <c r="AL24" i="12"/>
  <c r="AM34" i="29"/>
  <c r="AT63" i="46"/>
  <c r="AU93" i="17"/>
  <c r="AT73" i="27"/>
  <c r="AO42" i="23"/>
  <c r="AN73" i="13"/>
  <c r="AN60" i="23"/>
  <c r="AG45" i="24"/>
  <c r="AS34" i="19"/>
  <c r="AA14" i="10"/>
  <c r="AT59" i="28"/>
  <c r="AN69" i="29"/>
  <c r="AT68" i="27"/>
  <c r="AR57" i="19"/>
  <c r="AT39" i="46"/>
  <c r="AN62" i="10"/>
  <c r="AM24" i="13"/>
  <c r="Z14" i="17"/>
  <c r="AN131" i="23"/>
  <c r="Z13" i="22"/>
  <c r="BB22" i="46"/>
  <c r="AN39" i="23"/>
  <c r="B38" i="25"/>
  <c r="AU46" i="17"/>
  <c r="AS48" i="19"/>
  <c r="AA13" i="10"/>
  <c r="BA19" i="46"/>
  <c r="AN31" i="29"/>
  <c r="AT10" i="46"/>
  <c r="AU116" i="17"/>
  <c r="AA21" i="24"/>
  <c r="AR72" i="19"/>
  <c r="BG42" i="45"/>
  <c r="Z8" i="27"/>
  <c r="AT38" i="17"/>
  <c r="AU49"/>
  <c r="AN99" i="29"/>
  <c r="AJ56"/>
  <c r="AK37" i="27"/>
  <c r="AV8" i="18"/>
  <c r="AK50" i="27"/>
  <c r="A33" i="25"/>
  <c r="AN125" i="23"/>
  <c r="AP42" i="25"/>
  <c r="AT56" i="46"/>
  <c r="AN79" i="23"/>
  <c r="V65" i="29"/>
  <c r="AT9" i="46"/>
  <c r="AM15" i="13"/>
  <c r="AM9" i="29"/>
  <c r="AK51" i="27"/>
  <c r="AT112" i="17"/>
  <c r="AJ75" i="13"/>
  <c r="AM36" i="29"/>
  <c r="AS49" i="27"/>
  <c r="AG97" i="22"/>
  <c r="AT49" i="46"/>
  <c r="AT73" i="17"/>
  <c r="AV18" i="18"/>
  <c r="AT75" i="17"/>
  <c r="AJ85" i="29"/>
  <c r="AJ10"/>
  <c r="BA70" i="46"/>
  <c r="AM96" i="29"/>
  <c r="AN9"/>
  <c r="AG132" i="22"/>
  <c r="BA56" i="46"/>
  <c r="AA49" i="22"/>
  <c r="AT74" i="46"/>
  <c r="AL29" i="12"/>
  <c r="AN91" i="23"/>
  <c r="AN43"/>
  <c r="AL43" i="25"/>
  <c r="BB68" i="46"/>
  <c r="AU124" i="17"/>
  <c r="Z16"/>
  <c r="AS73" i="19"/>
  <c r="Z20" i="17"/>
  <c r="AK34" i="27"/>
  <c r="AG55" i="22"/>
  <c r="AL43" i="17"/>
  <c r="AT128"/>
  <c r="AG51" i="24"/>
  <c r="AT31" i="46"/>
  <c r="AG114" i="22"/>
  <c r="AO22" i="25"/>
  <c r="AN63" i="23"/>
  <c r="Z26" i="27"/>
  <c r="AN67" i="13"/>
  <c r="AT47" i="28"/>
  <c r="AJ61" i="29"/>
  <c r="BB95" i="46"/>
  <c r="AT44" i="27"/>
  <c r="AS97" i="19"/>
  <c r="Y6" i="16"/>
  <c r="AU102" i="17"/>
  <c r="AM56" i="13"/>
  <c r="AN72" i="29"/>
  <c r="AJ96"/>
  <c r="AJ63"/>
  <c r="AO88" i="23"/>
  <c r="AT52" i="28"/>
  <c r="BB79" i="46"/>
  <c r="AS36" i="19"/>
  <c r="BF18" i="45"/>
  <c r="AN74" i="29"/>
  <c r="BG28" i="45"/>
  <c r="AN92" i="23"/>
  <c r="AO125"/>
  <c r="AV13" i="18"/>
  <c r="AR79" i="19"/>
  <c r="AJ92" i="13"/>
  <c r="BB57" i="46"/>
  <c r="AJ95" i="13"/>
  <c r="AJ93" i="29"/>
  <c r="AL22" i="25"/>
  <c r="Y19" i="16"/>
  <c r="AR20" i="19"/>
  <c r="AS119" i="27"/>
  <c r="AJ87" i="13"/>
  <c r="Z11" i="27"/>
  <c r="AS79"/>
  <c r="AU34" i="17"/>
  <c r="AS93" i="27"/>
  <c r="AG37" i="22"/>
  <c r="Z15" i="17"/>
  <c r="AO63" i="23"/>
  <c r="AT125" i="27"/>
  <c r="BA60" i="46"/>
  <c r="AO117" i="23"/>
  <c r="Z17"/>
  <c r="AG49" i="22"/>
  <c r="AM8" i="13"/>
  <c r="AG68" i="22"/>
  <c r="AS88" i="27"/>
  <c r="AU81" i="17"/>
  <c r="B18" i="25"/>
  <c r="AN123" i="23"/>
  <c r="C8" i="25"/>
  <c r="AP22"/>
  <c r="AM97" i="29"/>
  <c r="AS102" i="27"/>
  <c r="AS62"/>
  <c r="AM67" i="29"/>
  <c r="AF26" i="10"/>
  <c r="AN21" i="38"/>
  <c r="AO65" i="23"/>
  <c r="AP29" i="12"/>
  <c r="AJ7" i="13"/>
  <c r="B42" i="25"/>
  <c r="AS27" i="19"/>
  <c r="AG56" i="24"/>
  <c r="AT39" i="17"/>
  <c r="AS117" i="27"/>
  <c r="AG51" i="22"/>
  <c r="Z9" i="17"/>
  <c r="AA22" i="24"/>
  <c r="AS80" i="19"/>
  <c r="AJ14" i="13"/>
  <c r="V18" i="29"/>
  <c r="AJ36" i="13"/>
  <c r="AG39" i="24"/>
  <c r="AM69" i="13"/>
  <c r="AS120" i="27"/>
  <c r="A32" i="25"/>
  <c r="AS68" i="27"/>
  <c r="AU92" i="17"/>
  <c r="AP21" i="12"/>
  <c r="AR70" i="19"/>
  <c r="BA15" i="46"/>
  <c r="BA87"/>
  <c r="AT129" i="27"/>
  <c r="AT86" i="17"/>
  <c r="BA75" i="46"/>
  <c r="BB48"/>
  <c r="BB91"/>
  <c r="AN46" i="13"/>
  <c r="BA9" i="46"/>
  <c r="AU122" i="17"/>
  <c r="AT48" i="28"/>
  <c r="AN40" i="10"/>
  <c r="AT133" i="27"/>
  <c r="AT60" i="46"/>
  <c r="AS99" i="27"/>
  <c r="AN56" i="10"/>
  <c r="AT124" i="17"/>
  <c r="AK27" i="28"/>
  <c r="AS72" i="19"/>
  <c r="AR12"/>
  <c r="AT14" i="46"/>
  <c r="AB53" i="29"/>
  <c r="BA95" i="46"/>
  <c r="AH53" i="23"/>
  <c r="AM55" i="29"/>
  <c r="AG122" i="22"/>
  <c r="Z13" i="17"/>
  <c r="AL42"/>
  <c r="AT120" i="27"/>
  <c r="AM12" i="29"/>
  <c r="AJ22"/>
  <c r="BB25" i="46"/>
  <c r="AS61" i="28"/>
  <c r="AT116" i="27"/>
  <c r="AL15" i="12"/>
  <c r="AT69" i="27"/>
  <c r="Z11" i="17"/>
  <c r="Z19"/>
  <c r="AT61"/>
  <c r="AT55" i="46"/>
  <c r="AR13" i="19"/>
  <c r="AU71" i="17"/>
  <c r="AA53" i="22"/>
  <c r="AT81" i="17"/>
  <c r="AT40" i="28"/>
  <c r="Z8"/>
  <c r="AT21"/>
  <c r="AN46" i="10"/>
  <c r="Z18" i="17"/>
  <c r="AA50" i="22"/>
  <c r="AT72" i="17"/>
  <c r="AS82" i="19"/>
  <c r="BF37" i="45"/>
  <c r="AU39" i="17"/>
  <c r="Z24" i="23"/>
  <c r="AA35" i="22"/>
  <c r="AJ92" i="29"/>
  <c r="AS59" i="19"/>
  <c r="BB63" i="46"/>
  <c r="BB36"/>
  <c r="AN70" i="23"/>
  <c r="AM28" i="38"/>
  <c r="AN81" i="29"/>
  <c r="AY18" i="45"/>
  <c r="AM43" i="29"/>
  <c r="AG93" i="22"/>
  <c r="AS34" i="28"/>
  <c r="AF22" i="10"/>
  <c r="AL44" i="17"/>
  <c r="AN71" i="29"/>
  <c r="AT112" i="27"/>
  <c r="AL42" i="25"/>
  <c r="A17"/>
  <c r="AS68" i="19"/>
  <c r="AF6" i="9"/>
  <c r="AT20" i="46"/>
  <c r="AG66" i="22"/>
  <c r="AU120" i="17"/>
  <c r="C37" i="25"/>
  <c r="Z7" i="27"/>
  <c r="AL38" i="17"/>
  <c r="C32" i="25"/>
  <c r="AN91" i="13"/>
  <c r="AS116" i="27"/>
  <c r="BB34" i="46"/>
  <c r="AT71"/>
  <c r="AC6" i="9"/>
  <c r="AP7" i="12"/>
  <c r="AT27" i="46"/>
  <c r="AJ99" i="13"/>
  <c r="Z22" i="23"/>
  <c r="Z24" i="17"/>
  <c r="AS37" i="27"/>
  <c r="BB33" i="46"/>
  <c r="AN84" i="13"/>
  <c r="AT132" i="17"/>
  <c r="AJ62" i="13"/>
  <c r="AM35" i="38"/>
  <c r="AA55" i="22"/>
  <c r="AT43" i="17"/>
  <c r="AT113" i="27"/>
  <c r="Y7" i="16"/>
  <c r="AM58" i="13"/>
  <c r="AK41" i="27"/>
  <c r="AL55" i="17"/>
  <c r="AN26" i="10"/>
  <c r="AJ82" i="29"/>
  <c r="AM49" i="13"/>
  <c r="AN92"/>
  <c r="AJ10"/>
  <c r="AT81" i="46"/>
  <c r="AS65" i="27"/>
  <c r="AY33" i="45"/>
  <c r="AS33" i="19"/>
  <c r="AM71" i="29"/>
  <c r="AY28" i="45"/>
  <c r="AN86" i="13"/>
  <c r="AU117" i="17"/>
  <c r="AN88" i="23"/>
  <c r="B27" i="25"/>
  <c r="A28"/>
  <c r="AH39" i="23"/>
  <c r="BB87" i="46"/>
  <c r="AS71" i="19"/>
  <c r="AN107" i="23"/>
  <c r="AJ20" i="29"/>
  <c r="AN61"/>
  <c r="AS74" i="19"/>
  <c r="AA6" i="16"/>
  <c r="AW38" i="18"/>
  <c r="AT13" i="46"/>
  <c r="Y20" i="16"/>
  <c r="AN32" i="10"/>
  <c r="AJ48" i="13"/>
  <c r="AT51" i="17"/>
  <c r="AR96" i="19"/>
  <c r="AL18" i="25"/>
  <c r="AP10" i="12"/>
  <c r="AN84" i="29"/>
  <c r="C33" i="25"/>
  <c r="BA20" i="46"/>
  <c r="AN43" i="29"/>
  <c r="AG36" i="22"/>
  <c r="AL17" i="25"/>
  <c r="BG38" i="45"/>
  <c r="AT59" i="46"/>
  <c r="AO66" i="23"/>
  <c r="B33" i="25"/>
  <c r="BG37" i="45"/>
  <c r="Z10" i="23"/>
  <c r="AN45" i="13"/>
  <c r="BF27" i="45"/>
  <c r="AT101" i="27"/>
  <c r="AT71" i="17"/>
  <c r="AT53" i="27"/>
  <c r="AB54" i="29"/>
  <c r="Z24" i="27"/>
  <c r="AS11" i="19"/>
  <c r="AN80" i="13"/>
  <c r="AR56" i="19"/>
  <c r="AK20" i="28"/>
  <c r="BB35" i="46"/>
  <c r="AN57" i="13"/>
  <c r="AT84" i="46"/>
  <c r="AG40" i="24"/>
  <c r="AM27" i="13"/>
  <c r="Z16" i="23"/>
  <c r="AS55" i="19"/>
  <c r="BB97" i="46"/>
  <c r="AS13" i="19"/>
  <c r="AL22" i="12"/>
  <c r="AB90" i="29"/>
  <c r="AS40" i="27"/>
  <c r="AJ50" i="13"/>
  <c r="AO50" i="23"/>
  <c r="AV12" i="18"/>
  <c r="AO118" i="23"/>
  <c r="AH41"/>
  <c r="AM80" i="13"/>
  <c r="AO80" i="23"/>
  <c r="AC7" i="9"/>
  <c r="Z18" i="23"/>
  <c r="AT27" i="28"/>
  <c r="AS87" i="19"/>
  <c r="AT132" i="27"/>
  <c r="AT92" i="17"/>
  <c r="AG42" i="22"/>
  <c r="AO122" i="23"/>
  <c r="AO60"/>
  <c r="AT127" i="17"/>
  <c r="AS96" i="27"/>
  <c r="AM92" i="29"/>
  <c r="AW7" i="18"/>
  <c r="AN73" i="23"/>
  <c r="AP8" i="25"/>
  <c r="AO33"/>
  <c r="AN49" i="13"/>
  <c r="AR49" i="19"/>
  <c r="AJ85" i="13"/>
  <c r="AB65" i="29"/>
  <c r="AN117" i="23"/>
  <c r="AN106"/>
  <c r="Z10" i="27"/>
  <c r="AK44"/>
  <c r="BF7" i="45"/>
  <c r="BA46" i="46"/>
  <c r="AU40" i="17"/>
  <c r="AT90"/>
  <c r="AU95"/>
  <c r="AR61" i="19"/>
  <c r="BB14" i="46"/>
  <c r="AS10" i="19"/>
  <c r="AT26" i="46"/>
  <c r="Z27" i="27"/>
  <c r="BB9" i="46"/>
  <c r="AR23" i="19"/>
  <c r="AM50" i="29"/>
  <c r="AT40" i="17"/>
  <c r="AT105"/>
  <c r="AS124" i="27"/>
  <c r="BA91" i="46"/>
  <c r="AT97"/>
  <c r="BB47"/>
  <c r="AA28" i="24"/>
  <c r="AN49" i="29"/>
  <c r="BB94" i="46"/>
  <c r="AN121" i="23"/>
  <c r="AN61" i="13"/>
  <c r="AA14" i="24"/>
  <c r="AU105" i="17"/>
  <c r="AM87" i="13"/>
  <c r="AN129" i="23"/>
  <c r="AF20" i="10"/>
  <c r="AG39" i="22"/>
  <c r="AN95" i="29"/>
  <c r="AV28" i="18"/>
  <c r="AT98" i="46"/>
  <c r="BA68"/>
  <c r="AM51" i="13"/>
  <c r="BB50" i="46"/>
  <c r="AN34" i="38"/>
  <c r="BA43" i="46"/>
  <c r="AN62" i="23"/>
  <c r="AO10" i="12"/>
  <c r="AT54" i="27"/>
  <c r="AS20" i="28"/>
  <c r="AH34" i="23"/>
  <c r="AT123" i="27"/>
  <c r="AJ83" i="29"/>
  <c r="AN49" i="23"/>
  <c r="AJ45" i="13"/>
  <c r="AC5" i="9"/>
  <c r="AT77" i="17"/>
  <c r="AG96" i="22"/>
  <c r="Z14" i="23"/>
  <c r="AR10" i="19"/>
  <c r="AT19" i="46"/>
  <c r="AT65" i="28"/>
  <c r="AU60" i="17"/>
  <c r="BA69" i="46"/>
  <c r="AM59" i="29"/>
  <c r="AM62"/>
  <c r="C28" i="25"/>
  <c r="AJ79" i="29"/>
  <c r="AT44" i="46"/>
  <c r="AT37" i="17"/>
  <c r="AT15" i="46"/>
  <c r="AK28" i="28"/>
  <c r="AS86" i="19"/>
  <c r="AN46" i="23"/>
  <c r="AT73" i="46"/>
  <c r="AM7" i="13"/>
  <c r="AS83" i="19"/>
  <c r="AM7" i="29"/>
  <c r="AT79" i="17"/>
  <c r="AN32" i="29"/>
  <c r="AS15" i="19"/>
  <c r="AR44"/>
  <c r="AR99"/>
  <c r="AR45"/>
  <c r="AJ60" i="13"/>
  <c r="AM31"/>
  <c r="AK42" i="27"/>
  <c r="AS33" i="28"/>
  <c r="AJ31" i="13"/>
  <c r="AS106" i="27"/>
  <c r="AN51" i="13"/>
  <c r="AN22" i="38"/>
  <c r="AS42" i="27"/>
  <c r="AG46" i="22"/>
  <c r="AN62" i="13"/>
  <c r="AP37" i="25"/>
  <c r="AN87" i="13"/>
  <c r="AW43" i="18"/>
  <c r="BB21" i="46"/>
  <c r="AF5" i="9"/>
  <c r="AG88" i="22"/>
  <c r="AR75" i="19"/>
  <c r="AN63" i="10"/>
  <c r="AN20" i="29"/>
  <c r="AT36" i="46"/>
  <c r="AM91" i="13"/>
  <c r="Z7" i="23"/>
  <c r="AO123"/>
  <c r="AO42" i="25"/>
  <c r="Z23" i="17"/>
  <c r="AM27" i="29"/>
  <c r="AG112" i="22"/>
  <c r="AT22" i="28"/>
  <c r="BA74" i="46"/>
  <c r="BF32" i="45"/>
  <c r="AO54" i="23"/>
  <c r="AT24" i="46"/>
  <c r="AN93" i="23"/>
  <c r="AT95" i="17"/>
  <c r="BB59" i="46"/>
  <c r="AG20" i="38"/>
  <c r="AW22" i="18"/>
  <c r="AU54" i="17"/>
  <c r="AS51" i="27"/>
  <c r="B37" i="25"/>
  <c r="AK22" i="28"/>
  <c r="AG120" i="22"/>
  <c r="AN65" i="23"/>
  <c r="AT69" i="46"/>
  <c r="AS55" i="27"/>
  <c r="AR34" i="19"/>
  <c r="AN51" i="10"/>
  <c r="AM67" i="13"/>
  <c r="AM60" i="29"/>
  <c r="AT43" i="46"/>
  <c r="AL17" i="12"/>
  <c r="AS132" i="27"/>
  <c r="Z28" i="22"/>
  <c r="AG67"/>
  <c r="AO90" i="23"/>
  <c r="AM72" i="13"/>
  <c r="AG57" i="24"/>
  <c r="AJ58" i="29"/>
  <c r="AJ47"/>
  <c r="BA39" i="46"/>
  <c r="AG70" i="22"/>
  <c r="BA72" i="46"/>
  <c r="AJ37" i="29"/>
  <c r="AJ95"/>
  <c r="AJ25"/>
  <c r="Z7" i="28"/>
  <c r="AO95" i="23"/>
  <c r="AO30" i="12"/>
  <c r="BB26" i="46"/>
  <c r="AJ24" i="29"/>
  <c r="AT97" i="27"/>
  <c r="AT92"/>
  <c r="AN112" i="23"/>
  <c r="B32" i="25"/>
  <c r="AW27" i="18"/>
  <c r="AO131" i="23"/>
  <c r="AJ72" i="29"/>
  <c r="AA47" i="22"/>
  <c r="A27" i="25"/>
  <c r="AN97" i="29"/>
  <c r="AG98" i="22"/>
  <c r="AR48" i="19"/>
  <c r="AM94" i="13"/>
  <c r="AU101" i="17"/>
  <c r="AW13" i="18"/>
  <c r="BB86" i="46"/>
  <c r="AG129" i="22"/>
  <c r="AT118" i="17"/>
  <c r="AU37"/>
  <c r="BB75" i="46"/>
  <c r="AL13" i="25"/>
  <c r="AT72" i="27"/>
  <c r="AN91" i="29"/>
  <c r="AO49" i="23"/>
  <c r="AK36" i="27"/>
  <c r="AJ31" i="29"/>
  <c r="AJ63" i="13"/>
  <c r="AM32"/>
  <c r="AY22" i="45"/>
  <c r="AN70" i="29"/>
  <c r="AT88" i="17"/>
  <c r="AM13" i="13"/>
  <c r="AN124" i="23"/>
  <c r="AM24" i="29"/>
  <c r="AM95"/>
  <c r="AO51" i="23"/>
  <c r="AV17" i="18"/>
  <c r="AV23"/>
  <c r="AM39" i="13"/>
  <c r="BB60" i="46"/>
  <c r="AF21" i="10"/>
  <c r="AS90" i="27"/>
  <c r="AU42" i="17"/>
  <c r="AT97"/>
  <c r="AS27" i="28"/>
  <c r="AS40"/>
  <c r="AJ82" i="13"/>
  <c r="AN44" i="29"/>
  <c r="AT105" i="27"/>
  <c r="BA93" i="46"/>
  <c r="AO32" i="25"/>
  <c r="AM93" i="13"/>
  <c r="AA42" i="22"/>
  <c r="AT62" i="46"/>
  <c r="AO107" i="23"/>
  <c r="AS50" i="19"/>
  <c r="AL28" i="25"/>
  <c r="AU106" i="17"/>
  <c r="AT79" i="46"/>
  <c r="Z11" i="38"/>
  <c r="AT33" i="46"/>
  <c r="AS97" i="27"/>
  <c r="AG53" i="22"/>
  <c r="AM74" i="29"/>
  <c r="AS84" i="19"/>
  <c r="Z8" i="22"/>
  <c r="AM22" i="38"/>
  <c r="AS70" i="19"/>
  <c r="Z9" i="23"/>
  <c r="AM70" i="13"/>
  <c r="Z9" i="22"/>
  <c r="AA41"/>
  <c r="AS66" i="28"/>
  <c r="AN64" i="10"/>
  <c r="AN35" i="13"/>
  <c r="AA14" i="16"/>
  <c r="AJ91" i="29"/>
  <c r="AR9" i="19"/>
  <c r="AR98"/>
  <c r="AM35" i="13"/>
  <c r="AP23" i="12"/>
  <c r="AR60" i="19"/>
  <c r="AH40" i="23"/>
  <c r="AT92" i="46"/>
  <c r="AM72" i="29"/>
  <c r="AG38" i="22"/>
  <c r="AG128"/>
  <c r="AG79"/>
  <c r="AT103" i="17"/>
  <c r="AM26" i="13"/>
  <c r="AT86" i="27"/>
  <c r="AM26" i="29"/>
  <c r="AF27" i="10"/>
  <c r="AN71" i="23"/>
  <c r="AU123" i="17"/>
  <c r="AJ80" i="13"/>
  <c r="AA13" i="16"/>
  <c r="AU41" i="17"/>
  <c r="AO94" i="23"/>
  <c r="AL28" i="12"/>
  <c r="AA45" i="22"/>
  <c r="AJ87" i="29"/>
  <c r="AK21" i="28"/>
  <c r="AM37" i="13"/>
  <c r="AL53" i="17"/>
  <c r="AK45" i="27"/>
  <c r="AO114" i="23"/>
  <c r="AT72" i="46"/>
  <c r="BA84"/>
  <c r="AO69" i="23"/>
  <c r="AL32" i="25"/>
  <c r="AN58" i="10"/>
  <c r="AJ84" i="29"/>
  <c r="AN33"/>
  <c r="AP7" i="25"/>
  <c r="AN20" i="10"/>
  <c r="AM8" i="29"/>
  <c r="AN59"/>
  <c r="BB62" i="46"/>
  <c r="AJ24" i="13"/>
  <c r="Y8" i="16"/>
  <c r="AY32" i="45"/>
  <c r="AK46" i="27"/>
  <c r="AA18" i="16"/>
  <c r="AM46" i="29"/>
  <c r="AK54" i="27"/>
  <c r="AB41" i="29"/>
  <c r="V29"/>
  <c r="AM63" i="13"/>
  <c r="AM9"/>
  <c r="AR95" i="19"/>
  <c r="Y11" i="16"/>
  <c r="AN82" i="29"/>
  <c r="AN50"/>
  <c r="AT98" i="17"/>
  <c r="AN21" i="10"/>
  <c r="AA37" i="22"/>
  <c r="AJ39" i="13"/>
  <c r="BB39" i="46"/>
  <c r="AT93"/>
  <c r="AG65" i="22"/>
  <c r="AG133"/>
  <c r="AT34" i="17"/>
  <c r="BA59" i="46"/>
  <c r="AJ59" i="13"/>
  <c r="AS114" i="27"/>
  <c r="AN14" i="29"/>
  <c r="C38" i="25"/>
  <c r="BA63" i="46"/>
  <c r="AA20" i="24"/>
  <c r="Y5" i="16"/>
  <c r="AN8" i="29"/>
  <c r="AO81" i="23"/>
  <c r="AG52" i="24"/>
  <c r="AJ69" i="13"/>
  <c r="AN61" i="23"/>
  <c r="AU72" i="17"/>
  <c r="AN21" i="13"/>
  <c r="AH47" i="23"/>
  <c r="AT53" i="17"/>
  <c r="C42" i="25"/>
  <c r="AG62" i="22"/>
  <c r="AG118"/>
  <c r="AT42" i="17"/>
  <c r="AG131" i="22"/>
  <c r="AN59" i="13"/>
  <c r="AM35" i="29"/>
  <c r="AA40" i="22"/>
  <c r="BF43" i="45"/>
  <c r="AP12" i="25"/>
  <c r="AO13"/>
  <c r="AT91" i="27"/>
  <c r="AS21" i="28"/>
  <c r="AJ43" i="13"/>
  <c r="AO44" i="23"/>
  <c r="AS46" i="28"/>
  <c r="AN51" i="23"/>
  <c r="AG47" i="22"/>
  <c r="AU89" i="17"/>
  <c r="Z28" i="27"/>
  <c r="AP14" i="12"/>
  <c r="Z18" i="22"/>
  <c r="AG124"/>
  <c r="AN43" i="13"/>
  <c r="AN75" i="29"/>
  <c r="AO22" i="12"/>
  <c r="AN52" i="10"/>
  <c r="AS39" i="19"/>
  <c r="AT85" i="46"/>
  <c r="AJ32" i="29"/>
  <c r="AR73" i="19"/>
  <c r="AM63" i="29"/>
  <c r="AL35" i="17"/>
  <c r="AL39"/>
  <c r="C22" i="25"/>
  <c r="BA13" i="46"/>
  <c r="AJ39" i="29"/>
  <c r="BA45" i="46"/>
  <c r="BB15"/>
  <c r="AJ61" i="13"/>
  <c r="AT21" i="46"/>
  <c r="AA8" i="24"/>
  <c r="AS69" i="19"/>
  <c r="AN27" i="38"/>
  <c r="AU103" i="17"/>
  <c r="AU97"/>
  <c r="AO68" i="23"/>
  <c r="AT96" i="46"/>
  <c r="AT117" i="17"/>
  <c r="AO93" i="23"/>
  <c r="Z8" i="38"/>
  <c r="AY42" i="45"/>
  <c r="AO38" i="25"/>
  <c r="Z27" i="17"/>
  <c r="C18" i="25"/>
  <c r="AS122" i="27"/>
  <c r="AG106" i="22"/>
  <c r="AR24" i="19"/>
  <c r="AT58" i="46"/>
  <c r="B12" i="25"/>
  <c r="AA8" i="10"/>
  <c r="C27" i="25"/>
  <c r="AA10" i="24"/>
  <c r="AU65" i="17"/>
  <c r="AT36" i="27"/>
  <c r="AU96" i="17"/>
  <c r="AG60" i="22"/>
  <c r="BB96" i="46"/>
  <c r="AT89" i="17"/>
  <c r="AU61"/>
  <c r="AS47" i="27"/>
  <c r="AS73"/>
  <c r="Z10" i="38"/>
  <c r="Z12" i="23"/>
  <c r="AG69" i="22"/>
  <c r="AS71" i="27"/>
  <c r="AG20" i="24"/>
  <c r="AM80" i="29"/>
  <c r="AS81" i="19"/>
  <c r="AN57" i="10"/>
  <c r="AU68" i="17"/>
  <c r="AN28" i="10"/>
  <c r="AS45" i="19"/>
  <c r="BB61" i="46"/>
  <c r="AG91" i="22"/>
  <c r="AO24" i="12"/>
  <c r="AO16"/>
  <c r="AN50" i="23"/>
  <c r="AT68" i="17"/>
  <c r="AP23" i="25"/>
  <c r="AS99" i="19"/>
  <c r="AO28" i="25"/>
  <c r="AT50" i="46"/>
  <c r="AM97" i="13"/>
  <c r="BA47" i="46"/>
  <c r="AN115" i="23"/>
  <c r="AG28" i="24"/>
  <c r="AT47" i="46"/>
  <c r="Z23" i="23"/>
  <c r="AM38" i="29"/>
  <c r="BB11" i="46"/>
  <c r="BA27"/>
  <c r="AN93" i="13"/>
  <c r="AM37" i="29"/>
  <c r="AT45" i="27"/>
  <c r="AU63" i="17"/>
  <c r="AG33" i="24"/>
  <c r="AU88" i="17"/>
  <c r="BA31" i="46"/>
  <c r="AT87" i="27"/>
  <c r="AM75" i="13"/>
  <c r="BA50" i="46"/>
  <c r="Y15" i="16"/>
  <c r="AU98" i="17"/>
  <c r="AT37" i="46"/>
  <c r="AT63" i="17"/>
  <c r="AJ19" i="29"/>
  <c r="AM95" i="13"/>
  <c r="AS25" i="19"/>
  <c r="AG72" i="22"/>
  <c r="AN58" i="13"/>
  <c r="AO23" i="12"/>
  <c r="AR43" i="19"/>
  <c r="AT65" i="27"/>
  <c r="Z13"/>
  <c r="A18" i="25"/>
  <c r="AJ69" i="29"/>
  <c r="BA48" i="46"/>
  <c r="AR58" i="19"/>
  <c r="AM60" i="13"/>
  <c r="Z11" i="28"/>
  <c r="AU45" i="17"/>
  <c r="AM20" i="13"/>
  <c r="AN15" i="29"/>
  <c r="AF8" i="9"/>
  <c r="AM62" i="13"/>
  <c r="AY27" i="45"/>
  <c r="AR74" i="19"/>
  <c r="AN42" i="38"/>
  <c r="AK43" i="27"/>
  <c r="AE8" i="9"/>
  <c r="AL21" i="12"/>
  <c r="AM68" i="29"/>
  <c r="AN80" i="23"/>
  <c r="AN119"/>
  <c r="AT62" i="27"/>
  <c r="AN60" i="29"/>
  <c r="AN89" i="23"/>
  <c r="AU128" i="17"/>
  <c r="AO23" i="25"/>
  <c r="AM92" i="13"/>
  <c r="AU62" i="17"/>
  <c r="BA86" i="46"/>
  <c r="Z11" i="23"/>
  <c r="AT11" l="1"/>
  <c r="AT89"/>
  <c r="AT119"/>
  <c r="AT80"/>
  <c r="AS42" i="38"/>
  <c r="AY11" i="28"/>
  <c r="AJ72" i="22"/>
  <c r="AX63" i="17"/>
  <c r="AI15" i="16"/>
  <c r="AT93" i="13"/>
  <c r="AT23" i="23"/>
  <c r="AT115"/>
  <c r="AX68" i="17"/>
  <c r="AJ91" i="22"/>
  <c r="AQ57" i="10"/>
  <c r="AW81" i="19"/>
  <c r="AJ69" i="22"/>
  <c r="AT12" i="23"/>
  <c r="AS10" i="38"/>
  <c r="AX89" i="17"/>
  <c r="AJ60" i="22"/>
  <c r="Z27" i="25"/>
  <c r="Q27"/>
  <c r="W27" s="1"/>
  <c r="AQ8" i="10"/>
  <c r="AJ106" i="22"/>
  <c r="Z18" i="25"/>
  <c r="AT18" s="1"/>
  <c r="Q18"/>
  <c r="AR18" s="1"/>
  <c r="AA27" i="17"/>
  <c r="AS8" i="38"/>
  <c r="AX117" i="17"/>
  <c r="Z22" i="25"/>
  <c r="AE22" s="1"/>
  <c r="Q22"/>
  <c r="AR22" s="1"/>
  <c r="AX39" i="17"/>
  <c r="AX35"/>
  <c r="AQ52" i="10"/>
  <c r="AJ124" i="22"/>
  <c r="AJ18"/>
  <c r="AV14" i="12"/>
  <c r="AY46" i="28"/>
  <c r="AJ40" i="22"/>
  <c r="AJ131"/>
  <c r="AJ118"/>
  <c r="AJ62"/>
  <c r="Z42" i="25"/>
  <c r="AT42" s="1"/>
  <c r="Q42"/>
  <c r="AT47" i="23"/>
  <c r="AT21" i="13"/>
  <c r="AT61" i="23"/>
  <c r="AI5" i="16"/>
  <c r="Z38" i="25"/>
  <c r="AE38" s="1"/>
  <c r="Q38"/>
  <c r="V38" s="1"/>
  <c r="AJ133" i="22"/>
  <c r="AJ65"/>
  <c r="AJ37"/>
  <c r="AX98" i="17"/>
  <c r="AI11" i="16"/>
  <c r="W38" i="29"/>
  <c r="Z38" s="1"/>
  <c r="V39"/>
  <c r="Y39" s="1"/>
  <c r="V36"/>
  <c r="Y36" s="1"/>
  <c r="W33"/>
  <c r="Z33" s="1"/>
  <c r="V35"/>
  <c r="Y35" s="1"/>
  <c r="V34"/>
  <c r="Y34" s="1"/>
  <c r="W32"/>
  <c r="Z32" s="1"/>
  <c r="W35"/>
  <c r="Z35" s="1"/>
  <c r="W37"/>
  <c r="Z37" s="1"/>
  <c r="V38"/>
  <c r="Y38" s="1"/>
  <c r="V33"/>
  <c r="Y33" s="1"/>
  <c r="W31"/>
  <c r="Z31" s="1"/>
  <c r="V32"/>
  <c r="Y32" s="1"/>
  <c r="W36"/>
  <c r="Z36" s="1"/>
  <c r="V31"/>
  <c r="Y31" s="1"/>
  <c r="V37"/>
  <c r="Y37" s="1"/>
  <c r="W34"/>
  <c r="Z34" s="1"/>
  <c r="W39"/>
  <c r="Z39" s="1"/>
  <c r="AB48"/>
  <c r="AE48" s="1"/>
  <c r="AC47"/>
  <c r="AF47" s="1"/>
  <c r="AB46"/>
  <c r="AE46" s="1"/>
  <c r="AB51"/>
  <c r="AE51" s="1"/>
  <c r="AC43"/>
  <c r="AF43" s="1"/>
  <c r="AB50"/>
  <c r="AE50" s="1"/>
  <c r="AC50"/>
  <c r="AF50" s="1"/>
  <c r="AC51"/>
  <c r="AF51" s="1"/>
  <c r="AB45"/>
  <c r="AE45" s="1"/>
  <c r="AC46"/>
  <c r="AF46" s="1"/>
  <c r="AB47"/>
  <c r="AE47" s="1"/>
  <c r="AB49"/>
  <c r="AE49" s="1"/>
  <c r="AB43"/>
  <c r="AE43" s="1"/>
  <c r="AB44"/>
  <c r="AE44" s="1"/>
  <c r="AC44"/>
  <c r="AF44" s="1"/>
  <c r="AC45"/>
  <c r="AF45" s="1"/>
  <c r="AC48"/>
  <c r="AF48" s="1"/>
  <c r="AC49"/>
  <c r="AF49" s="1"/>
  <c r="AI8" i="16"/>
  <c r="AQ58" i="10"/>
  <c r="AX53" i="17"/>
  <c r="AY21" i="28"/>
  <c r="AJ45" i="22"/>
  <c r="AT71" i="23"/>
  <c r="AQ27" i="10"/>
  <c r="AX103" i="17"/>
  <c r="AJ79" i="22"/>
  <c r="AJ128"/>
  <c r="AT40" i="23"/>
  <c r="AV23" i="12"/>
  <c r="AT35" i="13"/>
  <c r="AQ64" i="10"/>
  <c r="AY66" i="28"/>
  <c r="AJ41" i="22"/>
  <c r="AJ9"/>
  <c r="AT9" i="23"/>
  <c r="AJ8" i="22"/>
  <c r="AW84" i="19"/>
  <c r="AS11" i="38"/>
  <c r="AJ42" i="22"/>
  <c r="AY40" i="28"/>
  <c r="AX97" i="17"/>
  <c r="AQ21" i="10"/>
  <c r="AT124" i="23"/>
  <c r="AX88" i="17"/>
  <c r="AX118"/>
  <c r="AJ129" i="22"/>
  <c r="AJ98"/>
  <c r="AJ47"/>
  <c r="AT112" i="23"/>
  <c r="AY7" i="28"/>
  <c r="AJ70" i="22"/>
  <c r="AJ67"/>
  <c r="AJ28"/>
  <c r="AQ51" i="10"/>
  <c r="AT65" i="23"/>
  <c r="AJ120" i="22"/>
  <c r="AY22" i="28"/>
  <c r="AS20" i="38"/>
  <c r="AX95" i="17"/>
  <c r="AT93" i="23"/>
  <c r="AJ112" i="22"/>
  <c r="AA23" i="17"/>
  <c r="AT7" i="23"/>
  <c r="AQ63" i="10"/>
  <c r="AJ88" i="22"/>
  <c r="AT87" i="13"/>
  <c r="AY33" i="28"/>
  <c r="AX79" i="17"/>
  <c r="AW83" i="19"/>
  <c r="AW86"/>
  <c r="AY28" i="28"/>
  <c r="Z28" i="25"/>
  <c r="Q28"/>
  <c r="W28" s="1"/>
  <c r="AT14" i="23"/>
  <c r="AJ96" i="22"/>
  <c r="AX77" i="17"/>
  <c r="AU5" i="9"/>
  <c r="AT34" i="23"/>
  <c r="AT62"/>
  <c r="AQ20" i="10"/>
  <c r="AT129" i="23"/>
  <c r="AT121"/>
  <c r="AX105" i="17"/>
  <c r="AY27" i="27"/>
  <c r="AX90" i="17"/>
  <c r="AT106" i="23"/>
  <c r="AT117"/>
  <c r="AC73" i="29"/>
  <c r="AF73" s="1"/>
  <c r="AB67"/>
  <c r="AE67" s="1"/>
  <c r="AB74"/>
  <c r="AE74" s="1"/>
  <c r="AB72"/>
  <c r="AE72" s="1"/>
  <c r="AC68"/>
  <c r="AF68" s="1"/>
  <c r="AB75"/>
  <c r="AE75" s="1"/>
  <c r="AC75"/>
  <c r="AF75" s="1"/>
  <c r="AB71"/>
  <c r="AE71" s="1"/>
  <c r="AB69"/>
  <c r="AE69" s="1"/>
  <c r="AC67"/>
  <c r="AF67" s="1"/>
  <c r="AC71"/>
  <c r="AF71" s="1"/>
  <c r="AC70"/>
  <c r="AF70" s="1"/>
  <c r="AC72"/>
  <c r="AF72" s="1"/>
  <c r="AC74"/>
  <c r="AF74" s="1"/>
  <c r="AB73"/>
  <c r="AE73" s="1"/>
  <c r="AC69"/>
  <c r="AF69" s="1"/>
  <c r="AB68"/>
  <c r="AE68" s="1"/>
  <c r="AB70"/>
  <c r="AE70" s="1"/>
  <c r="AT73" i="23"/>
  <c r="AX127" i="17"/>
  <c r="AX92"/>
  <c r="AW87" i="19"/>
  <c r="AT18" i="23"/>
  <c r="AU7" i="9"/>
  <c r="AT41" i="23"/>
  <c r="AT16"/>
  <c r="AY20" i="28"/>
  <c r="AT80" i="13"/>
  <c r="AY24" i="27"/>
  <c r="AX71" i="17"/>
  <c r="AT10" i="23"/>
  <c r="Z33" i="25"/>
  <c r="AE33" s="1"/>
  <c r="Q33"/>
  <c r="V33" s="1"/>
  <c r="AV10" i="12"/>
  <c r="AQ32" i="10"/>
  <c r="AI20" i="16"/>
  <c r="AT107" i="23"/>
  <c r="AT39"/>
  <c r="AT88"/>
  <c r="AT86" i="13"/>
  <c r="AT92"/>
  <c r="AX55" i="17"/>
  <c r="AI7" i="16"/>
  <c r="AJ55" i="22"/>
  <c r="AS35" i="38"/>
  <c r="AX132" i="17"/>
  <c r="AT84" i="13"/>
  <c r="AA24" i="17"/>
  <c r="AT22" i="23"/>
  <c r="AV7" i="12"/>
  <c r="AU6" i="9"/>
  <c r="AT91" i="13"/>
  <c r="Z32" i="25"/>
  <c r="Q32"/>
  <c r="V32" s="1"/>
  <c r="AX38" i="17"/>
  <c r="Z37" i="25"/>
  <c r="AE37" s="1"/>
  <c r="Q37"/>
  <c r="V37" s="1"/>
  <c r="AJ66" i="22"/>
  <c r="AX44" i="17"/>
  <c r="AQ22" i="10"/>
  <c r="AY34" i="28"/>
  <c r="AJ93" i="22"/>
  <c r="AS28" i="38"/>
  <c r="AT70" i="23"/>
  <c r="AJ35" i="22"/>
  <c r="AT24" i="23"/>
  <c r="AW82" i="19"/>
  <c r="AX72" i="17"/>
  <c r="AJ50" i="22"/>
  <c r="AA18" i="17"/>
  <c r="AQ46" i="10"/>
  <c r="AY8" i="28"/>
  <c r="AX81" i="17"/>
  <c r="AJ53" i="22"/>
  <c r="AX61" i="17"/>
  <c r="AA19"/>
  <c r="AA11"/>
  <c r="AX42"/>
  <c r="AA13"/>
  <c r="AJ122" i="22"/>
  <c r="AT53" i="23"/>
  <c r="AC55" i="29"/>
  <c r="AF55" s="1"/>
  <c r="AB63"/>
  <c r="AE63" s="1"/>
  <c r="AB56"/>
  <c r="AE56" s="1"/>
  <c r="AB61"/>
  <c r="AE61" s="1"/>
  <c r="AC58"/>
  <c r="AF58" s="1"/>
  <c r="AB60"/>
  <c r="AE60" s="1"/>
  <c r="AC59"/>
  <c r="AF59" s="1"/>
  <c r="AC57"/>
  <c r="AF57" s="1"/>
  <c r="AC56"/>
  <c r="AF56" s="1"/>
  <c r="AC60"/>
  <c r="AF60" s="1"/>
  <c r="AC63"/>
  <c r="AF63" s="1"/>
  <c r="AB58"/>
  <c r="AE58" s="1"/>
  <c r="AB62"/>
  <c r="AE62" s="1"/>
  <c r="AC62"/>
  <c r="AF62" s="1"/>
  <c r="AC61"/>
  <c r="AF61" s="1"/>
  <c r="AB59"/>
  <c r="AE59" s="1"/>
  <c r="AB55"/>
  <c r="AE55" s="1"/>
  <c r="AB57"/>
  <c r="AE57" s="1"/>
  <c r="AY27" i="28"/>
  <c r="AX124" i="17"/>
  <c r="AQ56" i="10"/>
  <c r="AQ40"/>
  <c r="AX86" i="17"/>
  <c r="AV21" i="12"/>
  <c r="AW80" i="19"/>
  <c r="AA9" i="17"/>
  <c r="AV29" i="12"/>
  <c r="AQ26" i="10"/>
  <c r="AY102" i="27"/>
  <c r="Z8" i="25"/>
  <c r="AD8" s="1"/>
  <c r="Q8"/>
  <c r="AR8" s="1"/>
  <c r="AT123" i="23"/>
  <c r="AJ68" i="22"/>
  <c r="AT17" i="23"/>
  <c r="AA15" i="17"/>
  <c r="AY93" i="27"/>
  <c r="AI19" i="16"/>
  <c r="AT92" i="23"/>
  <c r="AI6" i="16"/>
  <c r="AT63" i="23"/>
  <c r="AJ114" i="22"/>
  <c r="AX128" i="17"/>
  <c r="AX43"/>
  <c r="AA20"/>
  <c r="AA16"/>
  <c r="AT91" i="23"/>
  <c r="AJ49" i="22"/>
  <c r="AJ132"/>
  <c r="AX75" i="17"/>
  <c r="AX73"/>
  <c r="AJ97" i="22"/>
  <c r="AX112" i="17"/>
  <c r="V73" i="29"/>
  <c r="Y73" s="1"/>
  <c r="W69"/>
  <c r="Z69" s="1"/>
  <c r="V70"/>
  <c r="Y70" s="1"/>
  <c r="W73"/>
  <c r="Z73" s="1"/>
  <c r="W75"/>
  <c r="Z75" s="1"/>
  <c r="W68"/>
  <c r="Z68" s="1"/>
  <c r="V71"/>
  <c r="Y71" s="1"/>
  <c r="V74"/>
  <c r="Y74" s="1"/>
  <c r="W72"/>
  <c r="Z72" s="1"/>
  <c r="V75"/>
  <c r="Y75" s="1"/>
  <c r="W70"/>
  <c r="Z70" s="1"/>
  <c r="V68"/>
  <c r="Y68" s="1"/>
  <c r="V67"/>
  <c r="Y67" s="1"/>
  <c r="W74"/>
  <c r="Z74" s="1"/>
  <c r="V72"/>
  <c r="Y72" s="1"/>
  <c r="W71"/>
  <c r="Z71" s="1"/>
  <c r="W67"/>
  <c r="Z67" s="1"/>
  <c r="V69"/>
  <c r="Y69" s="1"/>
  <c r="AT79" i="23"/>
  <c r="AT125"/>
  <c r="AQ13" i="10"/>
  <c r="AJ13" i="22"/>
  <c r="AT131" i="23"/>
  <c r="AA14" i="17"/>
  <c r="AQ62" i="10"/>
  <c r="AQ14"/>
  <c r="AT60" i="23"/>
  <c r="AJ22" i="22"/>
  <c r="AV22" i="12"/>
  <c r="AT42" i="23"/>
  <c r="AT99"/>
  <c r="AT33" i="13"/>
  <c r="AT95" i="23"/>
  <c r="AT97"/>
  <c r="AJ39" i="22"/>
  <c r="AX114" i="17"/>
  <c r="AY26" i="28"/>
  <c r="AY65"/>
  <c r="AV31" i="12"/>
  <c r="AJ46" i="22"/>
  <c r="AJ103"/>
  <c r="AT27" i="13"/>
  <c r="AJ92" i="22"/>
  <c r="AS27" i="38"/>
  <c r="AI9" i="16"/>
  <c r="AJ102" i="22"/>
  <c r="AT32" i="13"/>
  <c r="V99" i="29"/>
  <c r="Y99" s="1"/>
  <c r="V97"/>
  <c r="Y97" s="1"/>
  <c r="V94"/>
  <c r="Y94" s="1"/>
  <c r="V93"/>
  <c r="Y93" s="1"/>
  <c r="W94"/>
  <c r="Z94" s="1"/>
  <c r="V95"/>
  <c r="Y95" s="1"/>
  <c r="W92"/>
  <c r="Z92" s="1"/>
  <c r="W95"/>
  <c r="Z95" s="1"/>
  <c r="W97"/>
  <c r="Z97" s="1"/>
  <c r="W91"/>
  <c r="Z91" s="1"/>
  <c r="W99"/>
  <c r="Z99" s="1"/>
  <c r="W96"/>
  <c r="Z96" s="1"/>
  <c r="V98"/>
  <c r="Y98" s="1"/>
  <c r="V96"/>
  <c r="Y96" s="1"/>
  <c r="W93"/>
  <c r="Z93" s="1"/>
  <c r="V92"/>
  <c r="Y92" s="1"/>
  <c r="V91"/>
  <c r="Y91" s="1"/>
  <c r="W98"/>
  <c r="Z98" s="1"/>
  <c r="AT19" i="13"/>
  <c r="AJ71" i="22"/>
  <c r="AT99" i="13"/>
  <c r="AX45" i="17"/>
  <c r="AJ123" i="22"/>
  <c r="AJ117"/>
  <c r="AJ14"/>
  <c r="AT20" i="23"/>
  <c r="AU8" i="9"/>
  <c r="AJ75" i="22"/>
  <c r="AW85" i="19"/>
  <c r="AQ44" i="10"/>
  <c r="AJ116" i="22"/>
  <c r="AT23" i="13"/>
  <c r="AT103" i="23"/>
  <c r="AJ119" i="22"/>
  <c r="AT50" i="23"/>
  <c r="AY115" i="27"/>
  <c r="AX54" i="17"/>
  <c r="AJ15" i="22"/>
  <c r="AY47" i="28"/>
  <c r="AT31" i="13"/>
  <c r="AI17" i="16"/>
  <c r="AT49" i="23"/>
  <c r="AT97" i="13"/>
  <c r="AT132" i="23"/>
  <c r="AJ94" i="22"/>
  <c r="AS41" i="38"/>
  <c r="AY20" i="27"/>
  <c r="AT81" i="23"/>
  <c r="AJ81" i="22"/>
  <c r="AX125" i="17"/>
  <c r="AT22" i="13"/>
  <c r="AA8" i="17"/>
  <c r="AX49"/>
  <c r="AT82" i="13"/>
  <c r="AX129" i="17"/>
  <c r="AT51" i="23"/>
  <c r="AT37" i="13"/>
  <c r="AX121" i="17"/>
  <c r="AT85" i="13"/>
  <c r="AV8" i="12"/>
  <c r="AY14" i="28"/>
  <c r="AT13" i="23"/>
  <c r="AS7" i="38"/>
  <c r="AB14" i="29"/>
  <c r="AE14" s="1"/>
  <c r="AB13"/>
  <c r="AE13" s="1"/>
  <c r="AC11"/>
  <c r="AF11" s="1"/>
  <c r="AC15"/>
  <c r="AF15" s="1"/>
  <c r="AC14"/>
  <c r="AF14" s="1"/>
  <c r="AB7"/>
  <c r="AE7" s="1"/>
  <c r="AC8"/>
  <c r="AF8" s="1"/>
  <c r="AC10"/>
  <c r="AF10" s="1"/>
  <c r="AC9"/>
  <c r="AF9" s="1"/>
  <c r="AC12"/>
  <c r="AF12" s="1"/>
  <c r="AB11"/>
  <c r="AE11" s="1"/>
  <c r="AB9"/>
  <c r="AE9" s="1"/>
  <c r="AC7"/>
  <c r="AF7" s="1"/>
  <c r="AB12"/>
  <c r="AE12" s="1"/>
  <c r="AB10"/>
  <c r="AE10" s="1"/>
  <c r="AB15"/>
  <c r="AE15" s="1"/>
  <c r="AC13"/>
  <c r="AF13" s="1"/>
  <c r="AB8"/>
  <c r="AE8" s="1"/>
  <c r="AJ51" i="22"/>
  <c r="AJ61"/>
  <c r="AX41" i="17"/>
  <c r="AX133"/>
  <c r="AY16" i="27"/>
  <c r="AA17" i="17"/>
  <c r="AJ27" i="22"/>
  <c r="AY60" i="28"/>
  <c r="AY67"/>
  <c r="AX80" i="17"/>
  <c r="AJ90" i="22"/>
  <c r="AJ107"/>
  <c r="AT90" i="23"/>
  <c r="AT86"/>
  <c r="AT77"/>
  <c r="AI18" i="16"/>
  <c r="AX40" i="17"/>
  <c r="AT26" i="13"/>
  <c r="AJ43" i="22"/>
  <c r="AJ26"/>
  <c r="AT36" i="13"/>
  <c r="AT43" i="23"/>
  <c r="AT113"/>
  <c r="AQ33" i="10"/>
  <c r="AQ39"/>
  <c r="AJ20" i="22"/>
  <c r="AX122" i="17"/>
  <c r="AT98" i="13"/>
  <c r="AS43" i="38"/>
  <c r="AT8" i="23"/>
  <c r="Z23" i="25"/>
  <c r="AD23" s="1"/>
  <c r="Q23"/>
  <c r="AR23" s="1"/>
  <c r="AX94" i="17"/>
  <c r="AA26"/>
  <c r="AX65"/>
  <c r="AW79" i="19"/>
  <c r="AY54" i="28"/>
  <c r="AX34" i="17"/>
  <c r="AT69" i="23"/>
  <c r="AT105"/>
  <c r="AT95" i="13"/>
  <c r="AJ115" i="22"/>
  <c r="W48" i="29"/>
  <c r="Z48" s="1"/>
  <c r="W44"/>
  <c r="Z44" s="1"/>
  <c r="W51"/>
  <c r="Z51" s="1"/>
  <c r="W45"/>
  <c r="Z45" s="1"/>
  <c r="V51"/>
  <c r="Y51" s="1"/>
  <c r="W47"/>
  <c r="Z47" s="1"/>
  <c r="W49"/>
  <c r="Z49" s="1"/>
  <c r="W50"/>
  <c r="Z50" s="1"/>
  <c r="V48"/>
  <c r="Y48" s="1"/>
  <c r="V47"/>
  <c r="Y47" s="1"/>
  <c r="V49"/>
  <c r="Y49" s="1"/>
  <c r="V50"/>
  <c r="Y50" s="1"/>
  <c r="W46"/>
  <c r="Z46" s="1"/>
  <c r="V45"/>
  <c r="Y45" s="1"/>
  <c r="V44"/>
  <c r="Y44" s="1"/>
  <c r="V46"/>
  <c r="Y46" s="1"/>
  <c r="W43"/>
  <c r="Z43" s="1"/>
  <c r="V43"/>
  <c r="Y43" s="1"/>
  <c r="AT72" i="23"/>
  <c r="AI16" i="16"/>
  <c r="AT67" i="23"/>
  <c r="AB21" i="29"/>
  <c r="AE21" s="1"/>
  <c r="AB25"/>
  <c r="AE25" s="1"/>
  <c r="AB19"/>
  <c r="AE19" s="1"/>
  <c r="AC26"/>
  <c r="AF26" s="1"/>
  <c r="AC23"/>
  <c r="AF23" s="1"/>
  <c r="AC20"/>
  <c r="AF20" s="1"/>
  <c r="AC19"/>
  <c r="AF19" s="1"/>
  <c r="AC27"/>
  <c r="AF27" s="1"/>
  <c r="AB20"/>
  <c r="AE20" s="1"/>
  <c r="AB23"/>
  <c r="AE23" s="1"/>
  <c r="AB22"/>
  <c r="AE22" s="1"/>
  <c r="AC22"/>
  <c r="AF22" s="1"/>
  <c r="AB26"/>
  <c r="AE26" s="1"/>
  <c r="AB27"/>
  <c r="AE27" s="1"/>
  <c r="AC21"/>
  <c r="AF21" s="1"/>
  <c r="AB24"/>
  <c r="AE24" s="1"/>
  <c r="AC25"/>
  <c r="AF25" s="1"/>
  <c r="AC24"/>
  <c r="AF24" s="1"/>
  <c r="AT120" i="23"/>
  <c r="AQ34" i="10"/>
  <c r="AT94" i="23"/>
  <c r="AA7" i="17"/>
  <c r="AX99"/>
  <c r="AX116"/>
  <c r="AY13" i="28"/>
  <c r="AT79" i="13"/>
  <c r="AX64" i="17"/>
  <c r="AY39" i="28"/>
  <c r="AJ113" i="22"/>
  <c r="Z43" i="25"/>
  <c r="AH43" s="1"/>
  <c r="Q43"/>
  <c r="AR43" s="1"/>
  <c r="AT118" i="23"/>
  <c r="AA10" i="17"/>
  <c r="AQ10" i="10"/>
  <c r="AT81" i="13"/>
  <c r="AJ121" i="22"/>
  <c r="AA28" i="17"/>
  <c r="AQ7" i="10"/>
  <c r="Z13" i="25"/>
  <c r="AD13" s="1"/>
  <c r="Q13"/>
  <c r="AR13" s="1"/>
  <c r="AX51" i="17"/>
  <c r="AJ95" i="22"/>
  <c r="AT20" i="13"/>
  <c r="AS36" i="38"/>
  <c r="AX62" i="17"/>
  <c r="AX102"/>
  <c r="AJ89" i="22"/>
  <c r="AT66" i="23"/>
  <c r="AX67" i="17"/>
  <c r="AX47"/>
  <c r="AX87"/>
  <c r="AT25" i="13"/>
  <c r="AV9" i="12"/>
  <c r="AX120" i="17"/>
  <c r="AT46" i="23"/>
  <c r="AT55"/>
  <c r="AX50" i="17"/>
  <c r="AJ34" i="22"/>
  <c r="AX101" i="17"/>
  <c r="AJ101" i="22"/>
  <c r="AJ87"/>
  <c r="AT38" i="13"/>
  <c r="AJ16" i="22"/>
  <c r="AJ127"/>
  <c r="AJ38"/>
  <c r="AT27" i="23"/>
  <c r="AX36" i="17"/>
  <c r="AT68" i="23"/>
  <c r="AT96"/>
  <c r="AT76"/>
  <c r="AS29" i="38"/>
  <c r="AT128" i="23"/>
  <c r="AT98"/>
  <c r="AT114"/>
  <c r="AX107" i="17"/>
  <c r="AV15" i="12"/>
  <c r="AT102" i="23"/>
  <c r="AX91" i="17"/>
  <c r="V81" i="29"/>
  <c r="Y81" s="1"/>
  <c r="V82"/>
  <c r="Y82" s="1"/>
  <c r="W87"/>
  <c r="Z87" s="1"/>
  <c r="V84"/>
  <c r="Y84" s="1"/>
  <c r="W85"/>
  <c r="Z85" s="1"/>
  <c r="V85"/>
  <c r="Y85" s="1"/>
  <c r="W79"/>
  <c r="Z79" s="1"/>
  <c r="W81"/>
  <c r="Z81" s="1"/>
  <c r="V79"/>
  <c r="Y79" s="1"/>
  <c r="V80"/>
  <c r="Y80" s="1"/>
  <c r="W82"/>
  <c r="Z82" s="1"/>
  <c r="W84"/>
  <c r="Z84" s="1"/>
  <c r="V83"/>
  <c r="Y83" s="1"/>
  <c r="W83"/>
  <c r="Z83" s="1"/>
  <c r="W86"/>
  <c r="Z86" s="1"/>
  <c r="W80"/>
  <c r="Z80" s="1"/>
  <c r="V86"/>
  <c r="Y86" s="1"/>
  <c r="V87"/>
  <c r="Y87" s="1"/>
  <c r="AI12" i="16"/>
  <c r="AX70" i="17"/>
  <c r="AJ77" i="22"/>
  <c r="AA22" i="17"/>
  <c r="AT39" i="13"/>
  <c r="AT44" i="23"/>
  <c r="AX60" i="17"/>
  <c r="AS22" i="38"/>
  <c r="AX106" i="17"/>
  <c r="AT36" i="23"/>
  <c r="BA18" i="18"/>
  <c r="AY89" i="27"/>
  <c r="AJ105" i="22"/>
  <c r="Q12" i="25"/>
  <c r="W12" s="1"/>
  <c r="Z12"/>
  <c r="AE12" s="1"/>
  <c r="AJ80" i="22"/>
  <c r="AJ64"/>
  <c r="AY53" i="28"/>
  <c r="AX115" i="17"/>
  <c r="AI13" i="16"/>
  <c r="AX76" i="17"/>
  <c r="AA12"/>
  <c r="AT19" i="23"/>
  <c r="AY59" i="28"/>
  <c r="AS13" i="38"/>
  <c r="AJ76" i="22"/>
  <c r="AJ19"/>
  <c r="AT94" i="13"/>
  <c r="AT122" i="23"/>
  <c r="AX37" i="17"/>
  <c r="W8" i="29"/>
  <c r="Z8" s="1"/>
  <c r="W13"/>
  <c r="Z13" s="1"/>
  <c r="W7"/>
  <c r="Z7" s="1"/>
  <c r="V11"/>
  <c r="Y11" s="1"/>
  <c r="W10"/>
  <c r="Z10" s="1"/>
  <c r="V15"/>
  <c r="Y15" s="1"/>
  <c r="V7"/>
  <c r="Y7" s="1"/>
  <c r="V14"/>
  <c r="Y14" s="1"/>
  <c r="V10"/>
  <c r="Y10" s="1"/>
  <c r="V9"/>
  <c r="Y9" s="1"/>
  <c r="V12"/>
  <c r="Y12" s="1"/>
  <c r="W9"/>
  <c r="Z9" s="1"/>
  <c r="V13"/>
  <c r="Y13" s="1"/>
  <c r="W11"/>
  <c r="Z11" s="1"/>
  <c r="W12"/>
  <c r="Z12" s="1"/>
  <c r="W14"/>
  <c r="Z14" s="1"/>
  <c r="V8"/>
  <c r="Y8" s="1"/>
  <c r="W15"/>
  <c r="Z15" s="1"/>
  <c r="AJ24" i="22"/>
  <c r="AT28" i="23"/>
  <c r="Z7" i="25"/>
  <c r="AH7" s="1"/>
  <c r="Q7"/>
  <c r="AT96" i="13"/>
  <c r="AJ36" i="22"/>
  <c r="AT37" i="23"/>
  <c r="AY10" i="28"/>
  <c r="AX123" i="17"/>
  <c r="AJ12" i="22"/>
  <c r="AX96" i="17"/>
  <c r="AT127" i="23"/>
  <c r="AC99" i="29"/>
  <c r="AF99" s="1"/>
  <c r="AC93"/>
  <c r="AF93" s="1"/>
  <c r="AC92"/>
  <c r="AF92" s="1"/>
  <c r="AC98"/>
  <c r="AF98" s="1"/>
  <c r="AB97"/>
  <c r="AE97" s="1"/>
  <c r="AC94"/>
  <c r="AF94" s="1"/>
  <c r="AC91"/>
  <c r="AF91" s="1"/>
  <c r="AB99"/>
  <c r="AE99" s="1"/>
  <c r="AC96"/>
  <c r="AF96" s="1"/>
  <c r="AC95"/>
  <c r="AF95" s="1"/>
  <c r="AB93"/>
  <c r="AE93" s="1"/>
  <c r="AB94"/>
  <c r="AE94" s="1"/>
  <c r="AB96"/>
  <c r="AE96" s="1"/>
  <c r="AC97"/>
  <c r="AF97" s="1"/>
  <c r="AB95"/>
  <c r="AE95" s="1"/>
  <c r="AB98"/>
  <c r="AE98" s="1"/>
  <c r="AB91"/>
  <c r="AE91" s="1"/>
  <c r="AB92"/>
  <c r="AE92" s="1"/>
  <c r="AX119" i="17"/>
  <c r="AQ50" i="10"/>
  <c r="AQ38"/>
  <c r="AJ11" i="22"/>
  <c r="AI14" i="16"/>
  <c r="AJ54" i="22"/>
  <c r="AJ99"/>
  <c r="AT45" i="23"/>
  <c r="Z17" i="25"/>
  <c r="AE17" s="1"/>
  <c r="Q17"/>
  <c r="AY35" i="28"/>
  <c r="AS34" i="38"/>
  <c r="AX93" i="17"/>
  <c r="BA37" i="18"/>
  <c r="AJ125" i="22"/>
  <c r="AT35" i="23"/>
  <c r="AX69" i="17"/>
  <c r="AV24" i="12"/>
  <c r="AJ10" i="22"/>
  <c r="AT15" i="23"/>
  <c r="AT24" i="13"/>
  <c r="AX113" i="17"/>
  <c r="AJ17" i="22"/>
  <c r="AI10" i="16"/>
  <c r="AV28" i="12"/>
  <c r="AJ44" i="22"/>
  <c r="AT87" i="23"/>
  <c r="AJ86" i="22"/>
  <c r="AX66" i="17"/>
  <c r="AT75" i="23"/>
  <c r="AQ45" i="10"/>
  <c r="AT34" i="13"/>
  <c r="AT116" i="23"/>
  <c r="AX131" i="17"/>
  <c r="AJ7" i="22"/>
  <c r="W25" i="29"/>
  <c r="Z25" s="1"/>
  <c r="W27"/>
  <c r="Z27" s="1"/>
  <c r="W22"/>
  <c r="Z22" s="1"/>
  <c r="V23"/>
  <c r="Y23" s="1"/>
  <c r="W21"/>
  <c r="Z21" s="1"/>
  <c r="W19"/>
  <c r="Z19" s="1"/>
  <c r="W26"/>
  <c r="Z26" s="1"/>
  <c r="W20"/>
  <c r="Z20" s="1"/>
  <c r="V20"/>
  <c r="Y20" s="1"/>
  <c r="V19"/>
  <c r="Y19" s="1"/>
  <c r="AT19" s="1"/>
  <c r="V24"/>
  <c r="Y24" s="1"/>
  <c r="V26"/>
  <c r="Y26" s="1"/>
  <c r="V22"/>
  <c r="Y22" s="1"/>
  <c r="W23"/>
  <c r="Z23" s="1"/>
  <c r="V21"/>
  <c r="Y21" s="1"/>
  <c r="W24"/>
  <c r="Z24" s="1"/>
  <c r="V27"/>
  <c r="Y27" s="1"/>
  <c r="V25"/>
  <c r="Y25" s="1"/>
  <c r="AT54" i="23"/>
  <c r="AC85" i="29"/>
  <c r="AF85" s="1"/>
  <c r="AC79"/>
  <c r="AF79" s="1"/>
  <c r="AC86"/>
  <c r="AF86" s="1"/>
  <c r="AB87"/>
  <c r="AE87" s="1"/>
  <c r="AB82"/>
  <c r="AE82" s="1"/>
  <c r="AB80"/>
  <c r="AE80" s="1"/>
  <c r="AB81"/>
  <c r="AE81" s="1"/>
  <c r="AB85"/>
  <c r="AE85" s="1"/>
  <c r="AC84"/>
  <c r="AF84" s="1"/>
  <c r="AB79"/>
  <c r="AE79" s="1"/>
  <c r="AB83"/>
  <c r="AE83" s="1"/>
  <c r="AC81"/>
  <c r="AF81" s="1"/>
  <c r="AB86"/>
  <c r="AE86" s="1"/>
  <c r="AC80"/>
  <c r="AF80" s="1"/>
  <c r="AC83"/>
  <c r="AF83" s="1"/>
  <c r="AB84"/>
  <c r="AE84" s="1"/>
  <c r="AC82"/>
  <c r="AF82" s="1"/>
  <c r="AC87"/>
  <c r="AF87" s="1"/>
  <c r="AJ73" i="22"/>
  <c r="AQ28" i="10"/>
  <c r="AS21" i="38"/>
  <c r="AT101" i="23"/>
  <c r="AC36" i="29"/>
  <c r="AF36" s="1"/>
  <c r="AB37"/>
  <c r="AE37" s="1"/>
  <c r="AB31"/>
  <c r="AE31" s="1"/>
  <c r="AB32"/>
  <c r="AE32" s="1"/>
  <c r="AC37"/>
  <c r="AF37" s="1"/>
  <c r="AC34"/>
  <c r="AF34" s="1"/>
  <c r="AC35"/>
  <c r="AF35" s="1"/>
  <c r="AC31"/>
  <c r="AF31" s="1"/>
  <c r="AB38"/>
  <c r="AE38" s="1"/>
  <c r="AB36"/>
  <c r="AE36" s="1"/>
  <c r="AB35"/>
  <c r="AE35" s="1"/>
  <c r="AB34"/>
  <c r="AE34" s="1"/>
  <c r="AB33"/>
  <c r="AE33" s="1"/>
  <c r="AC39"/>
  <c r="AF39" s="1"/>
  <c r="AC32"/>
  <c r="AF32" s="1"/>
  <c r="AC33"/>
  <c r="AF33" s="1"/>
  <c r="AC38"/>
  <c r="AF38" s="1"/>
  <c r="AB39"/>
  <c r="AE39" s="1"/>
  <c r="AT83" i="13"/>
  <c r="AS14" i="38"/>
  <c r="AX46" i="17"/>
  <c r="AT26" i="23"/>
  <c r="AJ63" i="22"/>
  <c r="AQ11" i="10"/>
  <c r="AT38" i="23"/>
  <c r="AV30" i="12"/>
  <c r="AJ23" i="22"/>
  <c r="AT133" i="23"/>
  <c r="V57" i="29"/>
  <c r="Y57" s="1"/>
  <c r="V58"/>
  <c r="Y58" s="1"/>
  <c r="W62"/>
  <c r="Z62" s="1"/>
  <c r="V56"/>
  <c r="Y56" s="1"/>
  <c r="W63"/>
  <c r="Z63" s="1"/>
  <c r="W61"/>
  <c r="Z61" s="1"/>
  <c r="V55"/>
  <c r="Y55" s="1"/>
  <c r="W58"/>
  <c r="Z58" s="1"/>
  <c r="W60"/>
  <c r="Z60" s="1"/>
  <c r="V59"/>
  <c r="Y59" s="1"/>
  <c r="W55"/>
  <c r="Z55" s="1"/>
  <c r="W59"/>
  <c r="Z59" s="1"/>
  <c r="W57"/>
  <c r="Z57" s="1"/>
  <c r="V63"/>
  <c r="Y63" s="1"/>
  <c r="V61"/>
  <c r="Y61" s="1"/>
  <c r="W56"/>
  <c r="Z56" s="1"/>
  <c r="V60"/>
  <c r="Y60" s="1"/>
  <c r="AT60" s="1"/>
  <c r="V62"/>
  <c r="Y62" s="1"/>
  <c r="AY12" i="27"/>
  <c r="AT64" i="23"/>
  <c r="AT10" i="13"/>
  <c r="AT57"/>
  <c r="BM7" i="45"/>
  <c r="AY23" i="27"/>
  <c r="AY103"/>
  <c r="AY17"/>
  <c r="AY61" i="28"/>
  <c r="AY77" i="27"/>
  <c r="AT50" i="13"/>
  <c r="AT58"/>
  <c r="AV16" i="12"/>
  <c r="AY90" i="27"/>
  <c r="BM43" i="45"/>
  <c r="AY65" i="27"/>
  <c r="AY70"/>
  <c r="AY92"/>
  <c r="AT69" i="13"/>
  <c r="AT73"/>
  <c r="AT70"/>
  <c r="AT74"/>
  <c r="BA23" i="18"/>
  <c r="AT15" i="13"/>
  <c r="AT7"/>
  <c r="AY94" i="27"/>
  <c r="AY60"/>
  <c r="AY18"/>
  <c r="AY41" i="28"/>
  <c r="AT43" i="13"/>
  <c r="AT49"/>
  <c r="AT51"/>
  <c r="AT46"/>
  <c r="BA43" i="18"/>
  <c r="AT14" i="13"/>
  <c r="AY69" i="27"/>
  <c r="AY75"/>
  <c r="AY43"/>
  <c r="BM32" i="45"/>
  <c r="BA8" i="18"/>
  <c r="AT63" i="13"/>
  <c r="AT55"/>
  <c r="AY28" i="27"/>
  <c r="AY14"/>
  <c r="AY68"/>
  <c r="BM38" i="45"/>
  <c r="BA32" i="18"/>
  <c r="BA7"/>
  <c r="BA33"/>
  <c r="BA13"/>
  <c r="AY119" i="27"/>
  <c r="AR32" i="25"/>
  <c r="AT43"/>
  <c r="AJ38" i="24"/>
  <c r="AJ22"/>
  <c r="AJ14"/>
  <c r="AJ33"/>
  <c r="BH14" i="46"/>
  <c r="V22"/>
  <c r="Y22" s="1"/>
  <c r="U19"/>
  <c r="X19" s="1"/>
  <c r="U26"/>
  <c r="X26" s="1"/>
  <c r="V26"/>
  <c r="Y26" s="1"/>
  <c r="V21"/>
  <c r="Y21" s="1"/>
  <c r="V23"/>
  <c r="Y23" s="1"/>
  <c r="U20"/>
  <c r="X20" s="1"/>
  <c r="U23"/>
  <c r="X23" s="1"/>
  <c r="V27"/>
  <c r="Y27" s="1"/>
  <c r="U24"/>
  <c r="X24" s="1"/>
  <c r="V19"/>
  <c r="Y19" s="1"/>
  <c r="V24"/>
  <c r="Y24" s="1"/>
  <c r="U25"/>
  <c r="X25" s="1"/>
  <c r="U22"/>
  <c r="X22" s="1"/>
  <c r="V25"/>
  <c r="Y25" s="1"/>
  <c r="V20"/>
  <c r="Y20" s="1"/>
  <c r="U21"/>
  <c r="X21" s="1"/>
  <c r="U27"/>
  <c r="X27" s="1"/>
  <c r="AK93"/>
  <c r="AN93" s="1"/>
  <c r="AK97"/>
  <c r="AN97" s="1"/>
  <c r="AL94"/>
  <c r="AO94" s="1"/>
  <c r="AL98"/>
  <c r="AO98" s="1"/>
  <c r="AL96"/>
  <c r="AO96" s="1"/>
  <c r="AL97"/>
  <c r="AO97" s="1"/>
  <c r="AK95"/>
  <c r="AN95" s="1"/>
  <c r="AL92"/>
  <c r="AO92" s="1"/>
  <c r="AL99"/>
  <c r="AO99" s="1"/>
  <c r="AL91"/>
  <c r="AO91" s="1"/>
  <c r="AK99"/>
  <c r="AN99" s="1"/>
  <c r="AK92"/>
  <c r="AN92" s="1"/>
  <c r="AK98"/>
  <c r="AN98" s="1"/>
  <c r="AL95"/>
  <c r="AO95" s="1"/>
  <c r="AL93"/>
  <c r="AO93" s="1"/>
  <c r="AK96"/>
  <c r="AN96" s="1"/>
  <c r="AK91"/>
  <c r="AN91" s="1"/>
  <c r="AK94"/>
  <c r="AN94" s="1"/>
  <c r="V94"/>
  <c r="Y94" s="1"/>
  <c r="U95"/>
  <c r="X95" s="1"/>
  <c r="V93"/>
  <c r="Y93" s="1"/>
  <c r="U93"/>
  <c r="X93" s="1"/>
  <c r="V99"/>
  <c r="Y99" s="1"/>
  <c r="V96"/>
  <c r="Y96" s="1"/>
  <c r="U97"/>
  <c r="X97" s="1"/>
  <c r="V95"/>
  <c r="Y95" s="1"/>
  <c r="U91"/>
  <c r="X91" s="1"/>
  <c r="V92"/>
  <c r="Y92" s="1"/>
  <c r="U98"/>
  <c r="X98" s="1"/>
  <c r="U99"/>
  <c r="X99" s="1"/>
  <c r="U92"/>
  <c r="X92" s="1"/>
  <c r="V98"/>
  <c r="Y98" s="1"/>
  <c r="V91"/>
  <c r="Y91" s="1"/>
  <c r="V97"/>
  <c r="Y97" s="1"/>
  <c r="U94"/>
  <c r="X94" s="1"/>
  <c r="U96"/>
  <c r="X96" s="1"/>
  <c r="U33" i="19"/>
  <c r="X33" s="1"/>
  <c r="V31"/>
  <c r="Y31" s="1"/>
  <c r="U35"/>
  <c r="X35" s="1"/>
  <c r="AW35" s="1"/>
  <c r="U37"/>
  <c r="X37" s="1"/>
  <c r="AW37" s="1"/>
  <c r="V39"/>
  <c r="Y39" s="1"/>
  <c r="V32"/>
  <c r="Y32" s="1"/>
  <c r="V34"/>
  <c r="Y34" s="1"/>
  <c r="V36"/>
  <c r="Y36" s="1"/>
  <c r="U39"/>
  <c r="X39" s="1"/>
  <c r="AW39" s="1"/>
  <c r="U32"/>
  <c r="X32" s="1"/>
  <c r="AW32" s="1"/>
  <c r="V37"/>
  <c r="Y37" s="1"/>
  <c r="U34"/>
  <c r="X34" s="1"/>
  <c r="AW34" s="1"/>
  <c r="U36"/>
  <c r="X36" s="1"/>
  <c r="V38"/>
  <c r="Y38" s="1"/>
  <c r="U31"/>
  <c r="X31" s="1"/>
  <c r="AW31" s="1"/>
  <c r="V33"/>
  <c r="Y33" s="1"/>
  <c r="V35"/>
  <c r="Y35" s="1"/>
  <c r="U38"/>
  <c r="X38" s="1"/>
  <c r="AW38" s="1"/>
  <c r="AD39" i="46"/>
  <c r="AG39" s="1"/>
  <c r="AC37"/>
  <c r="AF37" s="1"/>
  <c r="AC33"/>
  <c r="AF33" s="1"/>
  <c r="AC32"/>
  <c r="AF32" s="1"/>
  <c r="AD31"/>
  <c r="AG31" s="1"/>
  <c r="AD35"/>
  <c r="AG35" s="1"/>
  <c r="BH35" s="1"/>
  <c r="AD34"/>
  <c r="AG34" s="1"/>
  <c r="AC35"/>
  <c r="AF35" s="1"/>
  <c r="AC34"/>
  <c r="AF34" s="1"/>
  <c r="AC38"/>
  <c r="AF38" s="1"/>
  <c r="AD37"/>
  <c r="AG37" s="1"/>
  <c r="AC39"/>
  <c r="AF39" s="1"/>
  <c r="AD32"/>
  <c r="AG32" s="1"/>
  <c r="AD33"/>
  <c r="AG33" s="1"/>
  <c r="BH33" s="1"/>
  <c r="AD38"/>
  <c r="AG38" s="1"/>
  <c r="AC31"/>
  <c r="AF31" s="1"/>
  <c r="AD36"/>
  <c r="AG36" s="1"/>
  <c r="AC36"/>
  <c r="AF36" s="1"/>
  <c r="BH36" s="1"/>
  <c r="AD58" i="19"/>
  <c r="AG58" s="1"/>
  <c r="AD60"/>
  <c r="AG60" s="1"/>
  <c r="AD62"/>
  <c r="AG62" s="1"/>
  <c r="AD57"/>
  <c r="AG57" s="1"/>
  <c r="AD61"/>
  <c r="AG61" s="1"/>
  <c r="AD59"/>
  <c r="AG59" s="1"/>
  <c r="AD63"/>
  <c r="AG63" s="1"/>
  <c r="AD55"/>
  <c r="AG55" s="1"/>
  <c r="AC55"/>
  <c r="AF55" s="1"/>
  <c r="AC57"/>
  <c r="AF57" s="1"/>
  <c r="AC59"/>
  <c r="AF59" s="1"/>
  <c r="AW59" s="1"/>
  <c r="AC61"/>
  <c r="AF61" s="1"/>
  <c r="AW61" s="1"/>
  <c r="AC63"/>
  <c r="AF63" s="1"/>
  <c r="AD56"/>
  <c r="AG56" s="1"/>
  <c r="AC58"/>
  <c r="AF58" s="1"/>
  <c r="AW58" s="1"/>
  <c r="AC62"/>
  <c r="AF62" s="1"/>
  <c r="AW62" s="1"/>
  <c r="AC56"/>
  <c r="AF56" s="1"/>
  <c r="AW56" s="1"/>
  <c r="AC60"/>
  <c r="AF60" s="1"/>
  <c r="AW60" s="1"/>
  <c r="V48" i="46"/>
  <c r="Y48" s="1"/>
  <c r="U47"/>
  <c r="X47" s="1"/>
  <c r="V51"/>
  <c r="Y51" s="1"/>
  <c r="U50"/>
  <c r="X50" s="1"/>
  <c r="U44"/>
  <c r="X44" s="1"/>
  <c r="V50"/>
  <c r="Y50" s="1"/>
  <c r="V44"/>
  <c r="Y44" s="1"/>
  <c r="U43"/>
  <c r="X43" s="1"/>
  <c r="V47"/>
  <c r="Y47" s="1"/>
  <c r="U46"/>
  <c r="X46" s="1"/>
  <c r="V46"/>
  <c r="Y46" s="1"/>
  <c r="U49"/>
  <c r="X49" s="1"/>
  <c r="V49"/>
  <c r="Y49" s="1"/>
  <c r="V43"/>
  <c r="Y43" s="1"/>
  <c r="V45"/>
  <c r="Y45" s="1"/>
  <c r="U45"/>
  <c r="X45" s="1"/>
  <c r="U51"/>
  <c r="X51" s="1"/>
  <c r="U48"/>
  <c r="X48" s="1"/>
  <c r="V19" i="19"/>
  <c r="Y19" s="1"/>
  <c r="V25"/>
  <c r="Y25" s="1"/>
  <c r="V24"/>
  <c r="Y24" s="1"/>
  <c r="U25"/>
  <c r="X25" s="1"/>
  <c r="AW25" s="1"/>
  <c r="V21"/>
  <c r="Y21" s="1"/>
  <c r="U24"/>
  <c r="X24" s="1"/>
  <c r="V22"/>
  <c r="Y22" s="1"/>
  <c r="U27"/>
  <c r="X27" s="1"/>
  <c r="AW27" s="1"/>
  <c r="V20"/>
  <c r="Y20" s="1"/>
  <c r="V23"/>
  <c r="Y23" s="1"/>
  <c r="U20"/>
  <c r="X20" s="1"/>
  <c r="AW20" s="1"/>
  <c r="U26"/>
  <c r="X26" s="1"/>
  <c r="AW26" s="1"/>
  <c r="U19"/>
  <c r="X19" s="1"/>
  <c r="AW19" s="1"/>
  <c r="V26"/>
  <c r="Y26" s="1"/>
  <c r="U23"/>
  <c r="X23" s="1"/>
  <c r="AW23" s="1"/>
  <c r="U21"/>
  <c r="X21" s="1"/>
  <c r="AW21" s="1"/>
  <c r="U22"/>
  <c r="X22" s="1"/>
  <c r="V27"/>
  <c r="Y27" s="1"/>
  <c r="BH31" i="46"/>
  <c r="BH8"/>
  <c r="BH9"/>
  <c r="BM28" i="45"/>
  <c r="BH39" i="46"/>
  <c r="AY129" i="27"/>
  <c r="AJ7" i="24"/>
  <c r="BA22" i="18"/>
  <c r="BA38"/>
  <c r="AT9" i="13"/>
  <c r="AT8"/>
  <c r="BH38" i="46"/>
  <c r="BH12"/>
  <c r="AY99" i="27"/>
  <c r="AY91"/>
  <c r="AY52" i="28"/>
  <c r="BH63" i="46"/>
  <c r="AT44" i="13"/>
  <c r="AY26" i="27"/>
  <c r="AT56" i="13"/>
  <c r="AY131" i="27"/>
  <c r="AY132"/>
  <c r="AY105"/>
  <c r="AV17" i="12"/>
  <c r="BM27" i="45"/>
  <c r="BH10" i="46"/>
  <c r="AY50" i="27"/>
  <c r="AY9"/>
  <c r="AY95"/>
  <c r="BM37" i="45"/>
  <c r="BM8"/>
  <c r="BH32" i="46"/>
  <c r="BH37"/>
  <c r="AY88" i="27"/>
  <c r="AY47"/>
  <c r="AY46"/>
  <c r="BM12" i="45"/>
  <c r="BH11" i="46"/>
  <c r="AY113" i="27"/>
  <c r="AY67"/>
  <c r="AY36"/>
  <c r="AY37"/>
  <c r="AD87" i="46"/>
  <c r="AG87" s="1"/>
  <c r="AC85"/>
  <c r="AF85" s="1"/>
  <c r="BH85" s="1"/>
  <c r="AD79"/>
  <c r="AG79" s="1"/>
  <c r="AC81"/>
  <c r="AF81" s="1"/>
  <c r="BH81" s="1"/>
  <c r="AC79"/>
  <c r="AF79" s="1"/>
  <c r="AD85"/>
  <c r="AG85" s="1"/>
  <c r="AD83"/>
  <c r="AG83" s="1"/>
  <c r="AC87"/>
  <c r="AF87" s="1"/>
  <c r="AC84"/>
  <c r="AF84" s="1"/>
  <c r="BH84" s="1"/>
  <c r="AC82"/>
  <c r="AF82" s="1"/>
  <c r="BH82" s="1"/>
  <c r="AD82"/>
  <c r="AG82" s="1"/>
  <c r="AD80"/>
  <c r="AG80" s="1"/>
  <c r="AC80"/>
  <c r="AF80" s="1"/>
  <c r="BH80" s="1"/>
  <c r="AD81"/>
  <c r="AG81" s="1"/>
  <c r="AC83"/>
  <c r="AF83" s="1"/>
  <c r="AD86"/>
  <c r="AG86" s="1"/>
  <c r="AC86"/>
  <c r="AF86" s="1"/>
  <c r="BH86" s="1"/>
  <c r="AD84"/>
  <c r="AG84" s="1"/>
  <c r="AL20"/>
  <c r="AO20" s="1"/>
  <c r="AL22"/>
  <c r="AO22" s="1"/>
  <c r="AL24"/>
  <c r="AO24" s="1"/>
  <c r="AL26"/>
  <c r="AO26" s="1"/>
  <c r="AK19"/>
  <c r="AN19" s="1"/>
  <c r="AK26"/>
  <c r="AN26" s="1"/>
  <c r="AL19"/>
  <c r="AO19" s="1"/>
  <c r="AL21"/>
  <c r="AO21" s="1"/>
  <c r="AL23"/>
  <c r="AO23" s="1"/>
  <c r="AK23"/>
  <c r="AN23" s="1"/>
  <c r="AL27"/>
  <c r="AO27" s="1"/>
  <c r="AK25"/>
  <c r="AN25" s="1"/>
  <c r="BH25" s="1"/>
  <c r="AK20"/>
  <c r="AN20" s="1"/>
  <c r="BH20" s="1"/>
  <c r="AK21"/>
  <c r="AN21" s="1"/>
  <c r="AK24"/>
  <c r="AN24" s="1"/>
  <c r="AK27"/>
  <c r="AN27" s="1"/>
  <c r="BH27" s="1"/>
  <c r="AK22"/>
  <c r="AN22" s="1"/>
  <c r="AL25"/>
  <c r="AO25" s="1"/>
  <c r="AC43" i="19"/>
  <c r="AF43" s="1"/>
  <c r="AC44"/>
  <c r="AF44" s="1"/>
  <c r="AW44" s="1"/>
  <c r="AC45"/>
  <c r="AF45" s="1"/>
  <c r="AC46"/>
  <c r="AF46" s="1"/>
  <c r="AC47"/>
  <c r="AF47" s="1"/>
  <c r="AC48"/>
  <c r="AF48" s="1"/>
  <c r="AW48" s="1"/>
  <c r="AC49"/>
  <c r="AF49" s="1"/>
  <c r="AW49" s="1"/>
  <c r="AC50"/>
  <c r="AF50" s="1"/>
  <c r="AC51"/>
  <c r="AF51" s="1"/>
  <c r="AD43"/>
  <c r="AG43" s="1"/>
  <c r="AD45"/>
  <c r="AG45" s="1"/>
  <c r="AD47"/>
  <c r="AG47" s="1"/>
  <c r="AD49"/>
  <c r="AG49" s="1"/>
  <c r="AD51"/>
  <c r="AG51" s="1"/>
  <c r="AD44"/>
  <c r="AG44" s="1"/>
  <c r="AD46"/>
  <c r="AG46" s="1"/>
  <c r="AD48"/>
  <c r="AG48" s="1"/>
  <c r="AD50"/>
  <c r="AG50" s="1"/>
  <c r="AL72" i="46"/>
  <c r="AO72" s="1"/>
  <c r="AL75"/>
  <c r="AO75" s="1"/>
  <c r="AK69"/>
  <c r="AN69" s="1"/>
  <c r="AK71"/>
  <c r="AN71" s="1"/>
  <c r="AK72"/>
  <c r="AN72" s="1"/>
  <c r="AK68"/>
  <c r="AN68" s="1"/>
  <c r="AK70"/>
  <c r="AN70" s="1"/>
  <c r="AK75"/>
  <c r="AN75" s="1"/>
  <c r="AK73"/>
  <c r="AN73" s="1"/>
  <c r="AL71"/>
  <c r="AO71" s="1"/>
  <c r="AL73"/>
  <c r="AO73" s="1"/>
  <c r="AL74"/>
  <c r="AO74" s="1"/>
  <c r="AK74"/>
  <c r="AN74" s="1"/>
  <c r="AL69"/>
  <c r="AO69" s="1"/>
  <c r="AK67"/>
  <c r="AN67" s="1"/>
  <c r="AL68"/>
  <c r="AO68" s="1"/>
  <c r="AL67"/>
  <c r="AO67" s="1"/>
  <c r="AL70"/>
  <c r="AO70" s="1"/>
  <c r="AD67" i="19"/>
  <c r="AG67" s="1"/>
  <c r="AC70"/>
  <c r="AF70" s="1"/>
  <c r="AW70" s="1"/>
  <c r="AC71"/>
  <c r="AF71" s="1"/>
  <c r="AW71" s="1"/>
  <c r="AD74"/>
  <c r="AG74" s="1"/>
  <c r="AD75"/>
  <c r="AG75" s="1"/>
  <c r="AD68"/>
  <c r="AG68" s="1"/>
  <c r="AD69"/>
  <c r="AG69" s="1"/>
  <c r="AC72"/>
  <c r="AF72" s="1"/>
  <c r="AC73"/>
  <c r="AF73" s="1"/>
  <c r="AC68"/>
  <c r="AF68" s="1"/>
  <c r="AW68" s="1"/>
  <c r="AD72"/>
  <c r="AG72" s="1"/>
  <c r="AC67"/>
  <c r="AF67" s="1"/>
  <c r="AW67" s="1"/>
  <c r="AD71"/>
  <c r="AG71" s="1"/>
  <c r="AC74"/>
  <c r="AF74" s="1"/>
  <c r="AW74" s="1"/>
  <c r="AC69"/>
  <c r="AF69" s="1"/>
  <c r="AW69" s="1"/>
  <c r="AD73"/>
  <c r="AG73" s="1"/>
  <c r="AD70"/>
  <c r="AG70" s="1"/>
  <c r="AC75"/>
  <c r="AF75" s="1"/>
  <c r="AW75" s="1"/>
  <c r="AC7"/>
  <c r="AF7" s="1"/>
  <c r="AW7" s="1"/>
  <c r="AD11"/>
  <c r="AG11" s="1"/>
  <c r="AC8"/>
  <c r="AF8" s="1"/>
  <c r="AC9"/>
  <c r="AF9" s="1"/>
  <c r="AW9" s="1"/>
  <c r="AC10"/>
  <c r="AF10" s="1"/>
  <c r="AC11"/>
  <c r="AF11" s="1"/>
  <c r="AW11" s="1"/>
  <c r="AD12"/>
  <c r="AG12" s="1"/>
  <c r="AD13"/>
  <c r="AG13" s="1"/>
  <c r="AD14"/>
  <c r="AG14" s="1"/>
  <c r="AD7"/>
  <c r="AG7" s="1"/>
  <c r="AD9"/>
  <c r="AG9" s="1"/>
  <c r="AC12"/>
  <c r="AF12" s="1"/>
  <c r="AW12" s="1"/>
  <c r="AC14"/>
  <c r="AF14" s="1"/>
  <c r="AW14" s="1"/>
  <c r="AD15"/>
  <c r="AG15" s="1"/>
  <c r="AD8"/>
  <c r="AG8" s="1"/>
  <c r="AD10"/>
  <c r="AG10" s="1"/>
  <c r="AC13"/>
  <c r="AF13" s="1"/>
  <c r="AC15"/>
  <c r="AF15" s="1"/>
  <c r="AW15" s="1"/>
  <c r="V97"/>
  <c r="Y97" s="1"/>
  <c r="V95"/>
  <c r="Y95" s="1"/>
  <c r="AW95" s="1"/>
  <c r="U97"/>
  <c r="X97" s="1"/>
  <c r="AW97" s="1"/>
  <c r="V91"/>
  <c r="Y91" s="1"/>
  <c r="V98"/>
  <c r="Y98" s="1"/>
  <c r="V99"/>
  <c r="Y99" s="1"/>
  <c r="AW99" s="1"/>
  <c r="V93"/>
  <c r="Y93" s="1"/>
  <c r="U96"/>
  <c r="X96" s="1"/>
  <c r="U94"/>
  <c r="X94" s="1"/>
  <c r="U98"/>
  <c r="X98" s="1"/>
  <c r="AW98" s="1"/>
  <c r="V96"/>
  <c r="Y96" s="1"/>
  <c r="V94"/>
  <c r="Y94" s="1"/>
  <c r="U92"/>
  <c r="X92" s="1"/>
  <c r="V92"/>
  <c r="Y92" s="1"/>
  <c r="AW92" s="1"/>
  <c r="U91"/>
  <c r="X91" s="1"/>
  <c r="U99"/>
  <c r="X99" s="1"/>
  <c r="U95"/>
  <c r="X95" s="1"/>
  <c r="U93"/>
  <c r="X93" s="1"/>
  <c r="AW93" s="1"/>
  <c r="BH87" i="46"/>
  <c r="AY96" i="27"/>
  <c r="BM33" i="45"/>
  <c r="AT75" i="13"/>
  <c r="AT68"/>
  <c r="AT71"/>
  <c r="BM18" i="45"/>
  <c r="BM42"/>
  <c r="AT12" i="13"/>
  <c r="AT11"/>
  <c r="AY63" i="27"/>
  <c r="AY80"/>
  <c r="AY42"/>
  <c r="AY125"/>
  <c r="AY54"/>
  <c r="AY39"/>
  <c r="AT47" i="13"/>
  <c r="AY107" i="27"/>
  <c r="AY117"/>
  <c r="AW96" i="19"/>
  <c r="AT60" i="13"/>
  <c r="AT59"/>
  <c r="AY98" i="27"/>
  <c r="AY45"/>
  <c r="AY8"/>
  <c r="AY40"/>
  <c r="AY124"/>
  <c r="AY86"/>
  <c r="AY81"/>
  <c r="AY41"/>
  <c r="AY127"/>
  <c r="AY76"/>
  <c r="AY120"/>
  <c r="AY87"/>
  <c r="AY72"/>
  <c r="BM22" i="45"/>
  <c r="BA12" i="18"/>
  <c r="AY51" i="27"/>
  <c r="AY118"/>
  <c r="AY10"/>
  <c r="AY116"/>
  <c r="AY61"/>
  <c r="AY55"/>
  <c r="BM13" i="45"/>
  <c r="AY97" i="27"/>
  <c r="AC59" i="46"/>
  <c r="AF59" s="1"/>
  <c r="AD59"/>
  <c r="AG59" s="1"/>
  <c r="BH59" s="1"/>
  <c r="AD55"/>
  <c r="AG55" s="1"/>
  <c r="AD63"/>
  <c r="AG63" s="1"/>
  <c r="AC57"/>
  <c r="AF57" s="1"/>
  <c r="BH57" s="1"/>
  <c r="AC62"/>
  <c r="AF62" s="1"/>
  <c r="BH62" s="1"/>
  <c r="AD56"/>
  <c r="AG56" s="1"/>
  <c r="AC61"/>
  <c r="AF61" s="1"/>
  <c r="BH61" s="1"/>
  <c r="AC56"/>
  <c r="AF56" s="1"/>
  <c r="AD57"/>
  <c r="AG57" s="1"/>
  <c r="AD62"/>
  <c r="AG62" s="1"/>
  <c r="AD61"/>
  <c r="AG61" s="1"/>
  <c r="AC63"/>
  <c r="AF63" s="1"/>
  <c r="AC55"/>
  <c r="AF55" s="1"/>
  <c r="AC58"/>
  <c r="AF58" s="1"/>
  <c r="BH58" s="1"/>
  <c r="AC60"/>
  <c r="AF60" s="1"/>
  <c r="AD58"/>
  <c r="AG58" s="1"/>
  <c r="AD60"/>
  <c r="AG60" s="1"/>
  <c r="V70"/>
  <c r="Y70" s="1"/>
  <c r="U70"/>
  <c r="X70" s="1"/>
  <c r="U68"/>
  <c r="X68" s="1"/>
  <c r="U71"/>
  <c r="X71" s="1"/>
  <c r="V69"/>
  <c r="Y69" s="1"/>
  <c r="U72"/>
  <c r="X72" s="1"/>
  <c r="V73"/>
  <c r="Y73" s="1"/>
  <c r="V75"/>
  <c r="Y75" s="1"/>
  <c r="U75"/>
  <c r="X75" s="1"/>
  <c r="U74"/>
  <c r="X74" s="1"/>
  <c r="V67"/>
  <c r="Y67" s="1"/>
  <c r="U73"/>
  <c r="X73" s="1"/>
  <c r="V72"/>
  <c r="Y72" s="1"/>
  <c r="U67"/>
  <c r="X67" s="1"/>
  <c r="V74"/>
  <c r="Y74" s="1"/>
  <c r="V68"/>
  <c r="Y68" s="1"/>
  <c r="U69"/>
  <c r="X69" s="1"/>
  <c r="V71"/>
  <c r="Y71" s="1"/>
  <c r="AK44"/>
  <c r="AN44" s="1"/>
  <c r="AL44"/>
  <c r="AO44" s="1"/>
  <c r="AL51"/>
  <c r="AO51" s="1"/>
  <c r="AL43"/>
  <c r="AO43" s="1"/>
  <c r="AK46"/>
  <c r="AN46" s="1"/>
  <c r="AL46"/>
  <c r="AO46" s="1"/>
  <c r="AK43"/>
  <c r="AN43" s="1"/>
  <c r="AL45"/>
  <c r="AO45" s="1"/>
  <c r="AK48"/>
  <c r="AN48" s="1"/>
  <c r="AL48"/>
  <c r="AO48" s="1"/>
  <c r="AL50"/>
  <c r="AO50" s="1"/>
  <c r="AK50"/>
  <c r="AN50" s="1"/>
  <c r="AK49"/>
  <c r="AN49" s="1"/>
  <c r="AK47"/>
  <c r="AN47" s="1"/>
  <c r="BH47" s="1"/>
  <c r="AK51"/>
  <c r="AN51" s="1"/>
  <c r="BH51" s="1"/>
  <c r="AL47"/>
  <c r="AO47" s="1"/>
  <c r="AL49"/>
  <c r="AO49" s="1"/>
  <c r="AK45"/>
  <c r="AN45" s="1"/>
  <c r="BH45" s="1"/>
  <c r="AW94" i="19"/>
  <c r="BH34" i="46"/>
  <c r="BH55"/>
  <c r="AY121" i="27"/>
  <c r="BH7" i="46"/>
  <c r="AJ10" i="24"/>
  <c r="AJ21"/>
  <c r="AJ20"/>
  <c r="AJ11"/>
  <c r="AJ63"/>
  <c r="AJ39"/>
  <c r="AJ52"/>
  <c r="AT72" i="13"/>
  <c r="AT67"/>
  <c r="BM17" i="45"/>
  <c r="AT13" i="13"/>
  <c r="BH79" i="46"/>
  <c r="BH60"/>
  <c r="BH13"/>
  <c r="AY22" i="27"/>
  <c r="AY101"/>
  <c r="AY38"/>
  <c r="AY122"/>
  <c r="AY112"/>
  <c r="AY66"/>
  <c r="AY15"/>
  <c r="BA17" i="18"/>
  <c r="AT48" i="13"/>
  <c r="AT45"/>
  <c r="AY13" i="27"/>
  <c r="AY49"/>
  <c r="AW91" i="19"/>
  <c r="BA28" i="18"/>
  <c r="BA27"/>
  <c r="BH83" i="46"/>
  <c r="AT61" i="13"/>
  <c r="AT62"/>
  <c r="AY128" i="27"/>
  <c r="AY71"/>
  <c r="AY62"/>
  <c r="AY44"/>
  <c r="AY133"/>
  <c r="AY106"/>
  <c r="AY79"/>
  <c r="AY114"/>
  <c r="AY53"/>
  <c r="AY11"/>
  <c r="AY48" i="28"/>
  <c r="AY123" i="27"/>
  <c r="AY64"/>
  <c r="AY35"/>
  <c r="AY19"/>
  <c r="BM23" i="45"/>
  <c r="AY73" i="27"/>
  <c r="AY34"/>
  <c r="AY7"/>
  <c r="BA42" i="18"/>
  <c r="BH15" i="46"/>
  <c r="AJ45" i="24"/>
  <c r="AJ62"/>
  <c r="AJ58"/>
  <c r="AJ64"/>
  <c r="AJ56"/>
  <c r="AJ27"/>
  <c r="AJ13"/>
  <c r="AJ40"/>
  <c r="AJ8"/>
  <c r="AJ34"/>
  <c r="AJ26"/>
  <c r="AJ28"/>
  <c r="AJ50"/>
  <c r="AJ32"/>
  <c r="AJ46"/>
  <c r="AJ51"/>
  <c r="AJ57"/>
  <c r="AJ44"/>
  <c r="AR28" i="25" l="1"/>
  <c r="AT67" i="29"/>
  <c r="AE43" i="25"/>
  <c r="V28"/>
  <c r="AH42"/>
  <c r="AT10" i="29"/>
  <c r="AT50"/>
  <c r="W22" i="25"/>
  <c r="AR12"/>
  <c r="V22"/>
  <c r="W32"/>
  <c r="AE42"/>
  <c r="AR38"/>
  <c r="W38"/>
  <c r="AG17"/>
  <c r="AT48" i="29"/>
  <c r="AG37" i="25"/>
  <c r="V27"/>
  <c r="AZ52" i="28"/>
  <c r="AD43" i="25"/>
  <c r="AT98" i="29"/>
  <c r="AD42" i="25"/>
  <c r="V12"/>
  <c r="AT97" i="29"/>
  <c r="AT75"/>
  <c r="V18" i="25"/>
  <c r="AT59" i="29"/>
  <c r="AT61"/>
  <c r="AT58"/>
  <c r="AT84"/>
  <c r="AT24"/>
  <c r="AT26"/>
  <c r="AT11"/>
  <c r="AT43"/>
  <c r="AT51"/>
  <c r="AT72"/>
  <c r="AT20"/>
  <c r="AZ59" i="28"/>
  <c r="AT80" i="29"/>
  <c r="AT82"/>
  <c r="AZ39" i="28"/>
  <c r="AT7" i="29"/>
  <c r="AT96"/>
  <c r="AZ26" i="28"/>
  <c r="AT56" i="29"/>
  <c r="AZ33" i="28"/>
  <c r="AT49" i="29"/>
  <c r="AH27" i="25"/>
  <c r="AT55" i="29"/>
  <c r="AT31"/>
  <c r="V23" i="25"/>
  <c r="AG23"/>
  <c r="AD22"/>
  <c r="AG22"/>
  <c r="AT12" i="29"/>
  <c r="AG32" i="25"/>
  <c r="AB7" i="17"/>
  <c r="AH22" i="25"/>
  <c r="W18"/>
  <c r="AR37"/>
  <c r="W33"/>
  <c r="AR33"/>
  <c r="AT22"/>
  <c r="AG28"/>
  <c r="AG33"/>
  <c r="AT63" i="29"/>
  <c r="AY34" i="17"/>
  <c r="AT33" i="29"/>
  <c r="AT25"/>
  <c r="AT23"/>
  <c r="AT27"/>
  <c r="AT91"/>
  <c r="AT8"/>
  <c r="AT13"/>
  <c r="AT79"/>
  <c r="AT85"/>
  <c r="AK8" i="22"/>
  <c r="AU34" i="23"/>
  <c r="AK86" i="22"/>
  <c r="AU79" i="13"/>
  <c r="AT46" i="29"/>
  <c r="AT45"/>
  <c r="AK112" i="22"/>
  <c r="AU7" i="23"/>
  <c r="AU86"/>
  <c r="AT7" i="38"/>
  <c r="AU91" i="13"/>
  <c r="AK113" i="22"/>
  <c r="AT99" i="29"/>
  <c r="AT94"/>
  <c r="AZ65" i="28"/>
  <c r="AU87" i="23"/>
  <c r="AT69" i="29"/>
  <c r="AT74"/>
  <c r="AT68"/>
  <c r="AX79" i="19"/>
  <c r="AT73" i="29"/>
  <c r="AT20" i="38"/>
  <c r="AZ7" i="28"/>
  <c r="AT44" i="29"/>
  <c r="AT47"/>
  <c r="AT32"/>
  <c r="AT35"/>
  <c r="AT41" i="38"/>
  <c r="AT14" i="29"/>
  <c r="AT39"/>
  <c r="W37" i="25"/>
  <c r="W23"/>
  <c r="AG27"/>
  <c r="AG38"/>
  <c r="AR27"/>
  <c r="AU60" i="23"/>
  <c r="AU113"/>
  <c r="W17" i="25"/>
  <c r="AR20" i="10"/>
  <c r="F1" s="1"/>
  <c r="AK7" i="22"/>
  <c r="AT37" i="29"/>
  <c r="AT62"/>
  <c r="AT70"/>
  <c r="AY35" i="17"/>
  <c r="AH8" i="25"/>
  <c r="AD18"/>
  <c r="AH23"/>
  <c r="AU35" i="23"/>
  <c r="AT81" i="29"/>
  <c r="AT95"/>
  <c r="AT71"/>
  <c r="AK87" i="22"/>
  <c r="AH28" i="25"/>
  <c r="AT37"/>
  <c r="AT57" i="29"/>
  <c r="AY60" i="17"/>
  <c r="AT86" i="29"/>
  <c r="AU8" i="23"/>
  <c r="AT27" i="38"/>
  <c r="C1" i="9"/>
  <c r="AJ5" i="16"/>
  <c r="E1" s="1"/>
  <c r="AK60" i="22"/>
  <c r="AE7" i="25"/>
  <c r="AT21" i="29"/>
  <c r="AY112" i="17"/>
  <c r="AT15" i="29"/>
  <c r="AK61" i="22"/>
  <c r="AT93" i="29"/>
  <c r="AY61" i="17"/>
  <c r="AY113"/>
  <c r="AT36" i="29"/>
  <c r="AT38"/>
  <c r="AT34"/>
  <c r="AK35" i="22"/>
  <c r="AT38" i="25"/>
  <c r="AH12"/>
  <c r="V17"/>
  <c r="AE18"/>
  <c r="AT83" i="29"/>
  <c r="AY87" i="17"/>
  <c r="AB8"/>
  <c r="AU19" i="13"/>
  <c r="AT22" i="29"/>
  <c r="AT9"/>
  <c r="AT87"/>
  <c r="AU112" i="23"/>
  <c r="AU31" i="13"/>
  <c r="AT92" i="29"/>
  <c r="AK34" i="22"/>
  <c r="AY86" i="17"/>
  <c r="AU61" i="23"/>
  <c r="AD33" i="25"/>
  <c r="AH13"/>
  <c r="AG8"/>
  <c r="AT23"/>
  <c r="AD37"/>
  <c r="W43"/>
  <c r="V42"/>
  <c r="AG42"/>
  <c r="W42"/>
  <c r="W7"/>
  <c r="AR7"/>
  <c r="V7"/>
  <c r="AE27"/>
  <c r="AT27"/>
  <c r="AT32"/>
  <c r="AE32"/>
  <c r="AD32"/>
  <c r="AE28"/>
  <c r="AT28"/>
  <c r="AD28"/>
  <c r="AZ46" i="28"/>
  <c r="AH38" i="25"/>
  <c r="AH37"/>
  <c r="AH33"/>
  <c r="AG12"/>
  <c r="AG18"/>
  <c r="V13"/>
  <c r="AD12"/>
  <c r="AD17"/>
  <c r="AT13"/>
  <c r="AE23"/>
  <c r="V43"/>
  <c r="AD27"/>
  <c r="AE13"/>
  <c r="AH18"/>
  <c r="AE8"/>
  <c r="AG43"/>
  <c r="AT7"/>
  <c r="AD7"/>
  <c r="AT12"/>
  <c r="AW7" i="12"/>
  <c r="E1" s="1"/>
  <c r="AT33" i="25"/>
  <c r="AH32"/>
  <c r="AD38"/>
  <c r="AR17"/>
  <c r="W13"/>
  <c r="W8"/>
  <c r="V8"/>
  <c r="AG13"/>
  <c r="AT17"/>
  <c r="AT8"/>
  <c r="AR42"/>
  <c r="AG7"/>
  <c r="AH17"/>
  <c r="AT34" i="38"/>
  <c r="AZ20" i="28"/>
  <c r="AZ8" i="27"/>
  <c r="AZ113"/>
  <c r="AU7" i="13"/>
  <c r="BN7" i="45"/>
  <c r="E1" s="1"/>
  <c r="AZ60" i="27"/>
  <c r="AU43" i="13"/>
  <c r="BH71" i="46"/>
  <c r="BH92"/>
  <c r="BH43"/>
  <c r="AZ86" i="27"/>
  <c r="AW13" i="19"/>
  <c r="AW10"/>
  <c r="BH74" i="46"/>
  <c r="BH73"/>
  <c r="BH72"/>
  <c r="AW45" i="19"/>
  <c r="BH22" i="46"/>
  <c r="BH19"/>
  <c r="AW22" i="19"/>
  <c r="AW63"/>
  <c r="AW55"/>
  <c r="AW36"/>
  <c r="AW33"/>
  <c r="BH91" i="46"/>
  <c r="BH98"/>
  <c r="BH93"/>
  <c r="BH96"/>
  <c r="AZ34" i="27"/>
  <c r="AZ61"/>
  <c r="AX91" i="19"/>
  <c r="AZ112" i="27"/>
  <c r="BI79" i="46"/>
  <c r="BI7"/>
  <c r="BH50"/>
  <c r="AZ87" i="27"/>
  <c r="BB7" i="18"/>
  <c r="E1" s="1"/>
  <c r="AW72" i="19"/>
  <c r="BH68" i="46"/>
  <c r="AW50" i="19"/>
  <c r="AW46"/>
  <c r="BH21" i="46"/>
  <c r="BH23"/>
  <c r="BH26"/>
  <c r="AU55" i="13"/>
  <c r="AW24" i="19"/>
  <c r="AW57"/>
  <c r="BH94" i="46"/>
  <c r="BH97"/>
  <c r="BH75"/>
  <c r="AZ7" i="27"/>
  <c r="AU67" i="13"/>
  <c r="BH49" i="46"/>
  <c r="BH48"/>
  <c r="BH46"/>
  <c r="BH44"/>
  <c r="BH56"/>
  <c r="BI55" s="1"/>
  <c r="AW8" i="19"/>
  <c r="AW73"/>
  <c r="BH67" i="46"/>
  <c r="BH70"/>
  <c r="BH69"/>
  <c r="AW51" i="19"/>
  <c r="AW47"/>
  <c r="AW43"/>
  <c r="BH24" i="46"/>
  <c r="AZ35" i="27"/>
  <c r="BI31" i="46"/>
  <c r="BH99"/>
  <c r="BH95"/>
  <c r="AK20" i="24"/>
  <c r="F1" s="1"/>
  <c r="AK21"/>
  <c r="AV17" i="25" l="1"/>
  <c r="AU91" i="29"/>
  <c r="AU7"/>
  <c r="AU43"/>
  <c r="F1" i="38"/>
  <c r="AU55" i="29"/>
  <c r="AV22" i="25"/>
  <c r="AU67" i="29"/>
  <c r="AV27" i="25"/>
  <c r="AV37"/>
  <c r="F1" i="22"/>
  <c r="AV18" i="25"/>
  <c r="F1" i="17"/>
  <c r="F1" i="28"/>
  <c r="AV42" i="25"/>
  <c r="AV8"/>
  <c r="AV38"/>
  <c r="AV43"/>
  <c r="AV33"/>
  <c r="AV28"/>
  <c r="AV7"/>
  <c r="F1" i="23"/>
  <c r="AU79" i="29"/>
  <c r="AU31"/>
  <c r="AV23" i="25"/>
  <c r="AU19" i="29"/>
  <c r="AV32" i="25"/>
  <c r="AV13"/>
  <c r="AV12"/>
  <c r="AX31" i="19"/>
  <c r="E1" i="13"/>
  <c r="AX7" i="19"/>
  <c r="AX19"/>
  <c r="AX67"/>
  <c r="F1" i="27"/>
  <c r="BI43" i="46"/>
  <c r="BI67"/>
  <c r="BI91"/>
  <c r="AX43" i="19"/>
  <c r="AX55"/>
  <c r="BI19" i="46"/>
  <c r="E1" i="29" l="1"/>
  <c r="AW7" i="25"/>
  <c r="E1" s="1"/>
  <c r="E1" i="19"/>
  <c r="E1" i="46"/>
</calcChain>
</file>

<file path=xl/comments1.xml><?xml version="1.0" encoding="utf-8"?>
<comments xmlns="http://schemas.openxmlformats.org/spreadsheetml/2006/main">
  <authors>
    <author>sv2</author>
  </authors>
  <commentList>
    <comment ref="AE108" authorId="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authors>
    <author>sv2</author>
  </authors>
  <commentList>
    <comment ref="AL108" authorId="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authors>
    <author>sv2</author>
  </authors>
  <commentList>
    <comment ref="AO108" authorId="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authors>
    <author>sv2</author>
  </authors>
  <commentList>
    <comment ref="AR108" authorId="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authors>
    <author>sv2</author>
  </authors>
  <commentList>
    <comment ref="AO55" authorId="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<sst xmlns="http://schemas.openxmlformats.org/spreadsheetml/2006/main" count="4019" uniqueCount="1157">
  <si>
    <t>impedances</t>
    <phoneticPr fontId="35" type="noConversion"/>
  </si>
  <si>
    <t>HD_Audio</t>
    <phoneticPr fontId="35" type="noConversion"/>
  </si>
  <si>
    <t>Mismatch</t>
    <phoneticPr fontId="45" type="noConversion"/>
  </si>
  <si>
    <t>Chipset Design Guide
Trace Length limit</t>
    <phoneticPr fontId="35" type="noConversion"/>
  </si>
  <si>
    <t>Mismatch limit</t>
    <phoneticPr fontId="45" type="noConversion"/>
  </si>
  <si>
    <t>COMexpress Design Guide:COMexpress Module Base SPEC Revision 2.1-20120514</t>
    <phoneticPr fontId="45" type="noConversion"/>
  </si>
  <si>
    <t>PEG_TX5</t>
    <phoneticPr fontId="45" type="noConversion"/>
  </si>
  <si>
    <t>PEG_TX#5</t>
    <phoneticPr fontId="45" type="noConversion"/>
  </si>
  <si>
    <t>PEG_TX6</t>
    <phoneticPr fontId="45" type="noConversion"/>
  </si>
  <si>
    <t>PEG_TX#6</t>
    <phoneticPr fontId="45" type="noConversion"/>
  </si>
  <si>
    <t>PEG_TX7</t>
    <phoneticPr fontId="45" type="noConversion"/>
  </si>
  <si>
    <t>PEG_TX#7</t>
    <phoneticPr fontId="45" type="noConversion"/>
  </si>
  <si>
    <t>PEG_TX8</t>
    <phoneticPr fontId="45" type="noConversion"/>
  </si>
  <si>
    <t>PEG_TX#8</t>
    <phoneticPr fontId="45" type="noConversion"/>
  </si>
  <si>
    <t>PEG_TX9</t>
    <phoneticPr fontId="45" type="noConversion"/>
  </si>
  <si>
    <t>PEG_TX#9</t>
    <phoneticPr fontId="45" type="noConversion"/>
  </si>
  <si>
    <t>PEG_TX10</t>
    <phoneticPr fontId="45" type="noConversion"/>
  </si>
  <si>
    <t>PEG_TX#10</t>
    <phoneticPr fontId="45" type="noConversion"/>
  </si>
  <si>
    <t>PEG_TX11</t>
    <phoneticPr fontId="45" type="noConversion"/>
  </si>
  <si>
    <t>PEG_TX#11</t>
    <phoneticPr fontId="45" type="noConversion"/>
  </si>
  <si>
    <t>PEG_TX0112</t>
    <phoneticPr fontId="45" type="noConversion"/>
  </si>
  <si>
    <t>PEG_TX#12</t>
    <phoneticPr fontId="45" type="noConversion"/>
  </si>
  <si>
    <t>PEG_TX13</t>
    <phoneticPr fontId="45" type="noConversion"/>
  </si>
  <si>
    <t>PEG_TX#13</t>
    <phoneticPr fontId="45" type="noConversion"/>
  </si>
  <si>
    <t>PEG_TX14</t>
    <phoneticPr fontId="45" type="noConversion"/>
  </si>
  <si>
    <t>PEG_TX#14</t>
    <phoneticPr fontId="45" type="noConversion"/>
  </si>
  <si>
    <t>PEG_TX15</t>
    <phoneticPr fontId="45" type="noConversion"/>
  </si>
  <si>
    <t>PEG_TX#15</t>
    <phoneticPr fontId="45" type="noConversion"/>
  </si>
  <si>
    <t>I/O Interfaces</t>
  </si>
  <si>
    <t>DDI1_PAIR0-</t>
    <phoneticPr fontId="45" type="noConversion"/>
  </si>
  <si>
    <t>DDI1_PAIR0+</t>
    <phoneticPr fontId="45" type="noConversion"/>
  </si>
  <si>
    <t>DDI1_PAIR1-</t>
    <phoneticPr fontId="45" type="noConversion"/>
  </si>
  <si>
    <t>DDI1_PAIR1+</t>
    <phoneticPr fontId="45" type="noConversion"/>
  </si>
  <si>
    <t>DDI1_PAIR2-</t>
    <phoneticPr fontId="45" type="noConversion"/>
  </si>
  <si>
    <t>DDI1_PAIR2+</t>
    <phoneticPr fontId="45" type="noConversion"/>
  </si>
  <si>
    <t>DDI1_PAIR3-</t>
    <phoneticPr fontId="45" type="noConversion"/>
  </si>
  <si>
    <t>DDI1_PAIR3+</t>
    <phoneticPr fontId="45" type="noConversion"/>
  </si>
  <si>
    <t>DDI1_PAIR5-</t>
    <phoneticPr fontId="45" type="noConversion"/>
  </si>
  <si>
    <t>DDI1_PAIR5+</t>
    <phoneticPr fontId="45" type="noConversion"/>
  </si>
  <si>
    <t>DDI1_PAIR6-</t>
    <phoneticPr fontId="45" type="noConversion"/>
  </si>
  <si>
    <t>DDI1_PAIR6+</t>
    <phoneticPr fontId="45" type="noConversion"/>
  </si>
  <si>
    <t>DDI1_PAIR4-</t>
    <phoneticPr fontId="45" type="noConversion"/>
  </si>
  <si>
    <t>DDI1_PAIR4+</t>
    <phoneticPr fontId="45" type="noConversion"/>
  </si>
  <si>
    <t>DDI1_CLK/AUX+</t>
    <phoneticPr fontId="45" type="noConversion"/>
  </si>
  <si>
    <t>DDI1_DATA/AUX-</t>
    <phoneticPr fontId="45" type="noConversion"/>
  </si>
  <si>
    <t>DDI2_PAIR0-</t>
    <phoneticPr fontId="45" type="noConversion"/>
  </si>
  <si>
    <t>DDI2_PAIR0+</t>
    <phoneticPr fontId="45" type="noConversion"/>
  </si>
  <si>
    <t>DDI2_PAIR1-</t>
    <phoneticPr fontId="45" type="noConversion"/>
  </si>
  <si>
    <t>DDI2_PAIR1+</t>
    <phoneticPr fontId="45" type="noConversion"/>
  </si>
  <si>
    <t>DDI2_PAIR2-</t>
    <phoneticPr fontId="45" type="noConversion"/>
  </si>
  <si>
    <t>DDI2_PAIR2+</t>
    <phoneticPr fontId="45" type="noConversion"/>
  </si>
  <si>
    <t>DDI2_PAIR3-</t>
    <phoneticPr fontId="45" type="noConversion"/>
  </si>
  <si>
    <t>DDI2_PAIR3+</t>
    <phoneticPr fontId="45" type="noConversion"/>
  </si>
  <si>
    <t>DDI3_PAIR0-</t>
    <phoneticPr fontId="45" type="noConversion"/>
  </si>
  <si>
    <t>DDI3_PAIR0+</t>
    <phoneticPr fontId="45" type="noConversion"/>
  </si>
  <si>
    <t>DDI3_PAIR1-</t>
    <phoneticPr fontId="45" type="noConversion"/>
  </si>
  <si>
    <t>DDI3_PAIR1+</t>
    <phoneticPr fontId="45" type="noConversion"/>
  </si>
  <si>
    <t>DDI3_PAIR2-</t>
    <phoneticPr fontId="45" type="noConversion"/>
  </si>
  <si>
    <t>DDI3_PAIR2+</t>
    <phoneticPr fontId="45" type="noConversion"/>
  </si>
  <si>
    <t>DDI3_PAIR3-</t>
    <phoneticPr fontId="45" type="noConversion"/>
  </si>
  <si>
    <t>DDI3_PAIR3+</t>
    <phoneticPr fontId="45" type="noConversion"/>
  </si>
  <si>
    <t>DDI3_CLK/AUXP</t>
    <phoneticPr fontId="45" type="noConversion"/>
  </si>
  <si>
    <t>DDI3_DATA/AUXN</t>
    <phoneticPr fontId="45" type="noConversion"/>
  </si>
  <si>
    <t>VGA_RED</t>
    <phoneticPr fontId="45" type="noConversion"/>
  </si>
  <si>
    <t>VGA_GREEN</t>
    <phoneticPr fontId="45" type="noConversion"/>
  </si>
  <si>
    <t>VGA_BLUE</t>
    <phoneticPr fontId="45" type="noConversion"/>
  </si>
  <si>
    <t>VGA_HSYNC</t>
    <phoneticPr fontId="45" type="noConversion"/>
  </si>
  <si>
    <t>VGA_VSYNC</t>
    <phoneticPr fontId="45" type="noConversion"/>
  </si>
  <si>
    <t>VGA_I2C_DATA</t>
    <phoneticPr fontId="45" type="noConversion"/>
  </si>
  <si>
    <t>VGA_I2C_CLK</t>
    <phoneticPr fontId="45" type="noConversion"/>
  </si>
  <si>
    <t>USB 3.0</t>
    <phoneticPr fontId="35" type="noConversion"/>
  </si>
  <si>
    <t>USB 2.0</t>
    <phoneticPr fontId="35" type="noConversion"/>
  </si>
  <si>
    <t>Total is +/-250mil</t>
    <phoneticPr fontId="45" type="noConversion"/>
  </si>
  <si>
    <t>HD-Audio Design Guidelines</t>
    <phoneticPr fontId="35" type="noConversion"/>
  </si>
  <si>
    <t>USB Design Guidelines</t>
    <phoneticPr fontId="35" type="noConversion"/>
  </si>
  <si>
    <t>LAN Design Guidelines</t>
    <phoneticPr fontId="35" type="noConversion"/>
  </si>
  <si>
    <t>SMB Design Guidelines</t>
    <phoneticPr fontId="35" type="noConversion"/>
  </si>
  <si>
    <t>Space with other signals (mils)</t>
    <phoneticPr fontId="45" type="noConversion"/>
  </si>
  <si>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</si>
  <si>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</si>
  <si>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</si>
  <si>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</si>
  <si>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</si>
  <si>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</si>
  <si>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</si>
  <si>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</si>
  <si>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</si>
  <si>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</si>
  <si>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</si>
  <si>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</si>
  <si>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</si>
  <si>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</si>
  <si>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</si>
  <si>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</si>
  <si>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</si>
  <si>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</si>
  <si>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</si>
  <si>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</si>
  <si>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</si>
  <si>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</si>
  <si>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</si>
  <si>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</si>
  <si>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</si>
  <si>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</si>
  <si>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</si>
  <si>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</si>
  <si>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</si>
  <si>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</si>
  <si>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</si>
  <si>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</si>
  <si>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</si>
  <si>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</si>
  <si>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</si>
  <si>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</si>
  <si>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</si>
  <si>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</si>
  <si>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</si>
  <si>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</si>
  <si>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</si>
  <si>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</si>
  <si>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</si>
  <si>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</si>
  <si>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</si>
  <si>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</si>
  <si>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</si>
  <si>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</si>
  <si>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</si>
  <si>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</si>
  <si>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</si>
  <si>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</si>
  <si>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</si>
  <si>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</si>
  <si>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</si>
  <si>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</si>
  <si>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</si>
  <si>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</si>
  <si>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</si>
  <si>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</si>
  <si>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</si>
  <si>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</si>
  <si>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</si>
  <si>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</si>
  <si>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</si>
  <si>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</si>
  <si>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</si>
  <si>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</si>
  <si>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</si>
  <si>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</si>
  <si>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</si>
  <si>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</si>
  <si>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</si>
  <si>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</si>
  <si>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</si>
  <si>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</si>
  <si>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</si>
  <si>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</si>
  <si>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</si>
  <si>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</si>
  <si>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</si>
  <si>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</si>
  <si>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</si>
  <si>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</si>
  <si>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</si>
  <si>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</si>
  <si>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</si>
  <si>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</si>
  <si>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</si>
  <si>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</si>
  <si>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</si>
  <si>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</si>
  <si>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</si>
  <si>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</si>
  <si>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</si>
  <si>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</si>
  <si>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</si>
  <si>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</si>
  <si>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</si>
  <si>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</si>
  <si>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</si>
  <si>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</si>
  <si>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</si>
  <si>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</si>
  <si>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</si>
  <si>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</si>
  <si>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</si>
  <si>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</si>
  <si>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</si>
  <si>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</si>
  <si>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</si>
  <si>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</si>
  <si>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</si>
  <si>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</si>
  <si>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</si>
  <si>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</si>
  <si>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</si>
  <si>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</si>
  <si>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</si>
  <si>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</si>
  <si>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</si>
  <si>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</si>
  <si>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</si>
  <si>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</si>
  <si>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</si>
  <si>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</si>
  <si>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</si>
  <si>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</si>
  <si>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</si>
  <si>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</si>
  <si>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</si>
  <si>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</si>
  <si>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</si>
  <si>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</si>
  <si>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</si>
  <si>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</si>
  <si>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</si>
  <si>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</si>
  <si>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</si>
  <si>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</si>
  <si>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</si>
  <si>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</si>
  <si>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</si>
  <si>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</si>
  <si>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</si>
  <si>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</si>
  <si>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</si>
  <si>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</si>
  <si>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</si>
  <si>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</si>
  <si>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</si>
  <si>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</si>
  <si>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</si>
  <si>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</si>
  <si>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</si>
  <si>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</si>
  <si>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</si>
  <si>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</si>
  <si>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</si>
  <si>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</si>
  <si>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</si>
  <si>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</si>
  <si>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</si>
  <si>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</si>
  <si>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</si>
  <si>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</si>
  <si>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</si>
  <si>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</si>
  <si>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</si>
  <si>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</si>
  <si>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</si>
  <si>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</si>
  <si>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</si>
  <si>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</si>
  <si>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</si>
  <si>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</si>
  <si>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</si>
  <si>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</si>
  <si>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</si>
  <si>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</si>
  <si>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</si>
  <si>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</si>
  <si>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</si>
  <si>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</si>
  <si>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</si>
  <si>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</si>
  <si>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</si>
  <si>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</si>
  <si>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</si>
  <si>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</si>
  <si>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</si>
  <si>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</si>
  <si>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</si>
  <si>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</si>
  <si>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</si>
  <si>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</si>
  <si>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</si>
  <si>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</si>
  <si>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</si>
  <si>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</si>
  <si>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</si>
  <si>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</si>
  <si>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</si>
  <si>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</si>
  <si>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</si>
  <si>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</si>
  <si>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</si>
  <si>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</si>
  <si>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</si>
  <si>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</si>
  <si>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</si>
  <si>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</si>
  <si>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</si>
  <si>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</si>
  <si>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</si>
  <si>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</si>
  <si>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</si>
  <si>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</si>
  <si>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</si>
  <si>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</si>
  <si>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</si>
  <si>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</si>
  <si>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</si>
  <si>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</si>
  <si>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</si>
  <si>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</si>
  <si>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</si>
  <si>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</si>
  <si>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</si>
  <si>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</si>
  <si>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</si>
  <si>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</si>
  <si>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</si>
  <si>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</si>
  <si>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</si>
  <si>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</si>
  <si>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</si>
  <si>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</si>
  <si>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</si>
  <si>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</si>
  <si>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</si>
  <si>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</si>
  <si>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</si>
  <si>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</si>
  <si>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</si>
  <si>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</si>
  <si>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</si>
  <si>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</si>
  <si>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</si>
  <si>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</si>
  <si>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</si>
  <si>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</si>
  <si>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</si>
  <si>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</si>
  <si>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</si>
  <si>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</si>
  <si>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</si>
  <si>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</si>
  <si>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</si>
  <si>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</si>
  <si>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</si>
  <si>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</si>
  <si>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</si>
  <si>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</si>
  <si>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</si>
  <si>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</si>
  <si>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</si>
  <si>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</si>
  <si>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</si>
  <si>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</si>
  <si>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</si>
  <si>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</si>
  <si>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</si>
  <si>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</si>
  <si>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</si>
  <si>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</si>
  <si>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</si>
  <si>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</si>
  <si>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</si>
  <si>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</si>
  <si>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</si>
  <si>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</si>
  <si>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</si>
  <si>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</si>
  <si>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</si>
  <si>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</si>
  <si>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</si>
  <si>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</si>
  <si>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</si>
  <si>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</si>
  <si>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</si>
  <si>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</si>
  <si>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</si>
  <si>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</si>
  <si>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</si>
  <si>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</si>
  <si>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</si>
  <si>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</si>
  <si>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</si>
  <si>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</si>
  <si>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</si>
  <si>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</si>
  <si>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</si>
  <si>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</si>
  <si>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</si>
  <si>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</si>
  <si>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</si>
  <si>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</si>
  <si>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</si>
  <si>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</si>
  <si>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</si>
  <si>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</si>
  <si>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</si>
  <si>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</si>
  <si>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</si>
  <si>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</si>
  <si>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</si>
  <si>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</si>
  <si>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</si>
  <si>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</si>
  <si>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</si>
  <si>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</si>
  <si>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</si>
  <si>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</si>
  <si>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</si>
  <si>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</si>
  <si>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</si>
  <si>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</si>
  <si>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</si>
  <si>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</si>
  <si>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</si>
  <si>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</si>
  <si>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</si>
  <si>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</si>
  <si>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</si>
  <si>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</si>
  <si>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</si>
  <si>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</si>
  <si>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</si>
  <si>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</si>
  <si>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</si>
  <si>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</si>
  <si>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</si>
  <si>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</si>
  <si>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</si>
  <si>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</si>
  <si>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</si>
  <si>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</si>
  <si>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</si>
  <si>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</si>
  <si>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</si>
  <si>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</si>
  <si>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</si>
  <si>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</si>
  <si>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</si>
  <si>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</si>
  <si>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</si>
  <si>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</si>
  <si>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</si>
  <si>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</si>
  <si>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</si>
  <si>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</si>
  <si>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</si>
  <si>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</si>
  <si>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</si>
  <si>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</si>
  <si>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</si>
  <si>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</si>
  <si>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</si>
  <si>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</si>
  <si>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</si>
  <si>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</si>
  <si>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</si>
  <si>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</si>
  <si>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</si>
  <si>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</si>
  <si>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</si>
  <si>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</si>
  <si>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</si>
  <si>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</si>
  <si>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</si>
  <si>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</si>
  <si>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</si>
  <si>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</si>
  <si>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</si>
  <si>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</si>
  <si>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</si>
  <si>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</si>
  <si>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</si>
  <si>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</si>
  <si>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</si>
  <si>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</si>
  <si>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</si>
  <si>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</si>
  <si>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</si>
  <si>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</si>
  <si>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</si>
  <si>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</si>
  <si>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</si>
  <si>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</si>
  <si>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</si>
  <si>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</si>
  <si>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</si>
  <si>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</si>
  <si>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</si>
  <si>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</si>
  <si>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</si>
  <si>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</si>
  <si>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</si>
  <si>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</si>
  <si>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</si>
  <si>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</si>
  <si>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</si>
  <si>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</si>
  <si>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</si>
  <si>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</si>
  <si>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</si>
  <si>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</si>
  <si>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</si>
  <si>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</si>
  <si>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</si>
  <si>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</si>
  <si>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</si>
  <si>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</si>
  <si>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</si>
  <si>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</si>
  <si>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</si>
  <si>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</si>
  <si>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</si>
  <si>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</si>
  <si>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</si>
  <si>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</si>
  <si>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</si>
  <si>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</si>
  <si>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</si>
  <si>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</si>
  <si>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</si>
  <si>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</si>
  <si>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</si>
  <si>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</si>
  <si>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</si>
  <si>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</si>
  <si>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</si>
  <si>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</si>
  <si>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</si>
  <si>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</si>
  <si>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</si>
  <si>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</si>
  <si>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</si>
  <si>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</si>
  <si>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</si>
  <si>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</si>
  <si>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</si>
  <si>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</si>
  <si>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</si>
  <si>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</si>
  <si>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</si>
  <si>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</si>
  <si>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</si>
  <si>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</si>
  <si>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</si>
  <si>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</si>
  <si>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</si>
  <si>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</si>
  <si>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</si>
  <si>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</si>
  <si>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</si>
  <si>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</si>
  <si>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</si>
  <si>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</si>
  <si>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</si>
  <si>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</si>
  <si>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</si>
  <si>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</si>
  <si>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</si>
  <si>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</si>
  <si>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</si>
  <si>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</si>
  <si>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</si>
  <si>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</si>
  <si>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</si>
  <si>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</si>
  <si>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</si>
  <si>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</si>
  <si>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</si>
  <si>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</si>
  <si>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</si>
  <si>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</si>
  <si>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</si>
  <si>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</si>
  <si>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</si>
  <si>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</si>
  <si>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</si>
  <si>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</si>
  <si>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</si>
  <si>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</si>
  <si>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</si>
  <si>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</si>
  <si>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</si>
  <si>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</si>
  <si>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</si>
  <si>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</si>
  <si>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</si>
  <si>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</si>
  <si>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</si>
  <si>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</si>
  <si>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</si>
  <si>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</si>
  <si>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</si>
  <si>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</si>
  <si>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</si>
  <si>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</si>
  <si>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</si>
  <si>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</si>
  <si>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</si>
  <si>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</si>
  <si>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</si>
  <si>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</si>
  <si>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</si>
  <si>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</si>
  <si>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</si>
  <si>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</si>
  <si>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</si>
  <si>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</si>
  <si>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</si>
  <si>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</si>
  <si>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</si>
  <si>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</si>
  <si>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</si>
  <si>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</si>
  <si>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</si>
  <si>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</si>
  <si>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</si>
  <si>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</si>
  <si>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</si>
  <si>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</si>
  <si>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</si>
  <si>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</si>
  <si>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</si>
  <si>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</si>
  <si>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</si>
  <si>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</si>
  <si>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</si>
  <si>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</si>
  <si>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</si>
  <si>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</si>
  <si>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</si>
  <si>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</si>
  <si>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</si>
  <si>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</si>
  <si>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</si>
  <si>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</si>
  <si>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</si>
  <si>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</si>
  <si>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</si>
  <si>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</si>
  <si>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</si>
  <si>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</si>
  <si>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</si>
  <si>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</si>
  <si>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</si>
  <si>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</si>
  <si>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</si>
  <si>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</si>
  <si>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</si>
  <si>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</si>
  <si>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</si>
  <si>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</si>
  <si>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</si>
  <si>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</si>
  <si>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</si>
  <si>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</si>
  <si>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</si>
  <si>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</si>
  <si>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</si>
  <si>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</si>
  <si>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</si>
  <si>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</si>
  <si>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</si>
  <si>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</si>
  <si>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35" type="noConversion"/>
  </si>
  <si>
    <t>Target</t>
    <phoneticPr fontId="45" type="noConversion"/>
  </si>
  <si>
    <t>Target</t>
    <phoneticPr fontId="35" type="noConversion"/>
  </si>
  <si>
    <t>Target</t>
    <phoneticPr fontId="45" type="noConversion"/>
  </si>
  <si>
    <t>HDA_SDOUT</t>
  </si>
  <si>
    <t>USB_PN0</t>
    <phoneticPr fontId="35" type="noConversion"/>
  </si>
  <si>
    <t>USB_PP0</t>
    <phoneticPr fontId="35" type="noConversion"/>
  </si>
  <si>
    <t>USB_PN1</t>
    <phoneticPr fontId="35" type="noConversion"/>
  </si>
  <si>
    <t>USB_PP1</t>
    <phoneticPr fontId="35" type="noConversion"/>
  </si>
  <si>
    <t>USB_PN2</t>
    <phoneticPr fontId="35" type="noConversion"/>
  </si>
  <si>
    <t>USB_PP2</t>
    <phoneticPr fontId="35" type="noConversion"/>
  </si>
  <si>
    <t>CRT Design Guidelines</t>
    <phoneticPr fontId="35" type="noConversion"/>
  </si>
  <si>
    <t>LVDS Design Guidelines</t>
    <phoneticPr fontId="35" type="noConversion"/>
  </si>
  <si>
    <t>PCIex1 Design Guidelines</t>
    <phoneticPr fontId="35" type="noConversion"/>
  </si>
  <si>
    <t>SATA Design Guidelines</t>
    <phoneticPr fontId="35" type="noConversion"/>
  </si>
  <si>
    <t>+/-500mil</t>
    <phoneticPr fontId="45" type="noConversion"/>
  </si>
  <si>
    <t>Target</t>
    <phoneticPr fontId="45" type="noConversion"/>
  </si>
  <si>
    <t>Target</t>
    <phoneticPr fontId="35" type="noConversion"/>
  </si>
  <si>
    <t>SPI Design Guidelines</t>
    <phoneticPr fontId="35" type="noConversion"/>
  </si>
  <si>
    <t>SPI_CLK</t>
    <phoneticPr fontId="35" type="noConversion"/>
  </si>
  <si>
    <t>SMB_DATA</t>
    <phoneticPr fontId="35" type="noConversion"/>
  </si>
  <si>
    <t>SMB_CLK</t>
    <phoneticPr fontId="35" type="noConversion"/>
  </si>
  <si>
    <t>HDA_SDIN1</t>
    <phoneticPr fontId="35" type="noConversion"/>
  </si>
  <si>
    <t>HDA_SDIN2</t>
    <phoneticPr fontId="35" type="noConversion"/>
  </si>
  <si>
    <t>+/-250mil</t>
    <phoneticPr fontId="35" type="noConversion"/>
  </si>
  <si>
    <t>+/-2mil</t>
    <phoneticPr fontId="35" type="noConversion"/>
  </si>
  <si>
    <t>DDI2_DATA/AUXN</t>
    <phoneticPr fontId="45" type="noConversion"/>
  </si>
  <si>
    <t>DDI2_CLK/AUXP</t>
    <phoneticPr fontId="45" type="noConversion"/>
  </si>
  <si>
    <t>Difference signal is +/-2mil,
Total is +/-250mil</t>
    <phoneticPr fontId="45" type="noConversion"/>
  </si>
  <si>
    <t>+/-2mil</t>
    <phoneticPr fontId="45" type="noConversion"/>
  </si>
  <si>
    <t>PCIeX16 Design Guidelines</t>
    <phoneticPr fontId="35" type="noConversion"/>
  </si>
  <si>
    <t>COMexpress connector Pin Name</t>
    <phoneticPr fontId="35" type="noConversion"/>
  </si>
  <si>
    <t>PEG_RX0</t>
    <phoneticPr fontId="45" type="noConversion"/>
  </si>
  <si>
    <t>Target</t>
    <phoneticPr fontId="45" type="noConversion"/>
  </si>
  <si>
    <t>Difference signal is +/-2mil,
Total is +/-500mil</t>
    <phoneticPr fontId="45" type="noConversion"/>
  </si>
  <si>
    <t>PEG_RX#0</t>
    <phoneticPr fontId="45" type="noConversion"/>
  </si>
  <si>
    <t>PEG_RX1</t>
    <phoneticPr fontId="45" type="noConversion"/>
  </si>
  <si>
    <t>PEG_RX#1</t>
    <phoneticPr fontId="45" type="noConversion"/>
  </si>
  <si>
    <t>PEG_RX2</t>
    <phoneticPr fontId="45" type="noConversion"/>
  </si>
  <si>
    <t>PEG_RX#2</t>
    <phoneticPr fontId="45" type="noConversion"/>
  </si>
  <si>
    <t>PEG_RX3</t>
    <phoneticPr fontId="45" type="noConversion"/>
  </si>
  <si>
    <t>PEG_RX#3</t>
    <phoneticPr fontId="45" type="noConversion"/>
  </si>
  <si>
    <t>PEG_RX4</t>
    <phoneticPr fontId="45" type="noConversion"/>
  </si>
  <si>
    <t>PEG_RX#4</t>
    <phoneticPr fontId="45" type="noConversion"/>
  </si>
  <si>
    <t>PEG_RX5</t>
    <phoneticPr fontId="45" type="noConversion"/>
  </si>
  <si>
    <t>PEG_RX#5</t>
    <phoneticPr fontId="45" type="noConversion"/>
  </si>
  <si>
    <t>PEG_RX6</t>
    <phoneticPr fontId="45" type="noConversion"/>
  </si>
  <si>
    <t>PEG_RX#6</t>
    <phoneticPr fontId="45" type="noConversion"/>
  </si>
  <si>
    <t>PEG_RX7</t>
    <phoneticPr fontId="45" type="noConversion"/>
  </si>
  <si>
    <t>PEG_RX#7</t>
    <phoneticPr fontId="45" type="noConversion"/>
  </si>
  <si>
    <t>PEG_RX8</t>
    <phoneticPr fontId="45" type="noConversion"/>
  </si>
  <si>
    <t>PEG_RX#8</t>
    <phoneticPr fontId="45" type="noConversion"/>
  </si>
  <si>
    <t>PEG_RX9</t>
    <phoneticPr fontId="45" type="noConversion"/>
  </si>
  <si>
    <t>PEG_RX#9</t>
    <phoneticPr fontId="45" type="noConversion"/>
  </si>
  <si>
    <t>PEG_RX10</t>
    <phoneticPr fontId="45" type="noConversion"/>
  </si>
  <si>
    <t>PEG_RX#10</t>
    <phoneticPr fontId="45" type="noConversion"/>
  </si>
  <si>
    <t>PEG_RX11</t>
    <phoneticPr fontId="45" type="noConversion"/>
  </si>
  <si>
    <t>PEG_RX#11</t>
    <phoneticPr fontId="45" type="noConversion"/>
  </si>
  <si>
    <t>PEG_RX12</t>
    <phoneticPr fontId="45" type="noConversion"/>
  </si>
  <si>
    <t>PEG_RX#12</t>
    <phoneticPr fontId="45" type="noConversion"/>
  </si>
  <si>
    <t>PEG_RX13</t>
    <phoneticPr fontId="45" type="noConversion"/>
  </si>
  <si>
    <t>PEG_RX#13</t>
    <phoneticPr fontId="45" type="noConversion"/>
  </si>
  <si>
    <t>PEG_RX14</t>
    <phoneticPr fontId="45" type="noConversion"/>
  </si>
  <si>
    <t>PEG_RX#14</t>
    <phoneticPr fontId="45" type="noConversion"/>
  </si>
  <si>
    <t>PEG_RX15</t>
    <phoneticPr fontId="45" type="noConversion"/>
  </si>
  <si>
    <t>PEG_RX#15</t>
    <phoneticPr fontId="45" type="noConversion"/>
  </si>
  <si>
    <t>PEG_TX0</t>
    <phoneticPr fontId="45" type="noConversion"/>
  </si>
  <si>
    <t>PEG_TX#0</t>
    <phoneticPr fontId="45" type="noConversion"/>
  </si>
  <si>
    <t>PEG_TX1</t>
    <phoneticPr fontId="45" type="noConversion"/>
  </si>
  <si>
    <t>PEG_TX#1</t>
    <phoneticPr fontId="45" type="noConversion"/>
  </si>
  <si>
    <t>PEG_TX2</t>
    <phoneticPr fontId="45" type="noConversion"/>
  </si>
  <si>
    <t>PEG_TX#2</t>
    <phoneticPr fontId="45" type="noConversion"/>
  </si>
  <si>
    <t>PEG_TX3</t>
    <phoneticPr fontId="45" type="noConversion"/>
  </si>
  <si>
    <t>PEG_TX#3</t>
    <phoneticPr fontId="45" type="noConversion"/>
  </si>
  <si>
    <t>PEG_TX4</t>
    <phoneticPr fontId="45" type="noConversion"/>
  </si>
  <si>
    <t>PEG_TX#4</t>
    <phoneticPr fontId="45" type="noConversion"/>
  </si>
  <si>
    <t>COMexpress connector Pin Name</t>
    <phoneticPr fontId="35" type="noConversion"/>
  </si>
  <si>
    <t xml:space="preserve">Impedances </t>
    <phoneticPr fontId="45" type="noConversion"/>
  </si>
  <si>
    <t>Impedances</t>
    <phoneticPr fontId="45" type="noConversion"/>
  </si>
  <si>
    <t>Zo=50ohm</t>
    <phoneticPr fontId="45" type="noConversion"/>
  </si>
  <si>
    <t>Zo=50ohm</t>
    <phoneticPr fontId="45" type="noConversion"/>
  </si>
  <si>
    <t>Zdiff=80ohm</t>
    <phoneticPr fontId="45" type="noConversion"/>
  </si>
  <si>
    <t>Impedances</t>
    <phoneticPr fontId="35" type="noConversion"/>
  </si>
  <si>
    <t>PCIE_RX0-</t>
    <phoneticPr fontId="35" type="noConversion"/>
  </si>
  <si>
    <t>PCIE_RX0+</t>
    <phoneticPr fontId="35" type="noConversion"/>
  </si>
  <si>
    <t>PCIE_TX01</t>
    <phoneticPr fontId="35" type="noConversion"/>
  </si>
  <si>
    <t>PCIE_TX0+</t>
    <phoneticPr fontId="35" type="noConversion"/>
  </si>
  <si>
    <t>PCIE_RX1-</t>
    <phoneticPr fontId="35" type="noConversion"/>
  </si>
  <si>
    <t>PCIE_RX1+</t>
    <phoneticPr fontId="35" type="noConversion"/>
  </si>
  <si>
    <t>PCIE_TX1-</t>
    <phoneticPr fontId="35" type="noConversion"/>
  </si>
  <si>
    <t>PCIE_TX1+</t>
    <phoneticPr fontId="35" type="noConversion"/>
  </si>
  <si>
    <t>PCIE_RX2-</t>
    <phoneticPr fontId="35" type="noConversion"/>
  </si>
  <si>
    <t>PCIE_RX2+</t>
    <phoneticPr fontId="35" type="noConversion"/>
  </si>
  <si>
    <t>PCIE_TX2-</t>
    <phoneticPr fontId="35" type="noConversion"/>
  </si>
  <si>
    <t>PCIE_TX2+</t>
    <phoneticPr fontId="35" type="noConversion"/>
  </si>
  <si>
    <t>PCIE_RX3-</t>
    <phoneticPr fontId="35" type="noConversion"/>
  </si>
  <si>
    <t>PCIE_RX3+</t>
    <phoneticPr fontId="35" type="noConversion"/>
  </si>
  <si>
    <t>PCIE_TX3-</t>
    <phoneticPr fontId="35" type="noConversion"/>
  </si>
  <si>
    <t>PCIE_TX3+</t>
    <phoneticPr fontId="35" type="noConversion"/>
  </si>
  <si>
    <t>PCIE_RX4-</t>
    <phoneticPr fontId="35" type="noConversion"/>
  </si>
  <si>
    <t>PCIE_RX4+</t>
    <phoneticPr fontId="35" type="noConversion"/>
  </si>
  <si>
    <t>PCIE_TX4-</t>
    <phoneticPr fontId="35" type="noConversion"/>
  </si>
  <si>
    <t>PCIE_TX4+</t>
    <phoneticPr fontId="35" type="noConversion"/>
  </si>
  <si>
    <t>PCIE_RX5-</t>
    <phoneticPr fontId="35" type="noConversion"/>
  </si>
  <si>
    <t>PCIE_RX5+</t>
    <phoneticPr fontId="35" type="noConversion"/>
  </si>
  <si>
    <t>PCIE_TX5-</t>
    <phoneticPr fontId="35" type="noConversion"/>
  </si>
  <si>
    <t>PCIE_TX5+</t>
    <phoneticPr fontId="35" type="noConversion"/>
  </si>
  <si>
    <t>PCIE_RX6-</t>
    <phoneticPr fontId="35" type="noConversion"/>
  </si>
  <si>
    <t>PCIE_RX6+</t>
    <phoneticPr fontId="35" type="noConversion"/>
  </si>
  <si>
    <t>PCIE_TX6-</t>
    <phoneticPr fontId="35" type="noConversion"/>
  </si>
  <si>
    <t>PCIE_TX6+</t>
    <phoneticPr fontId="35" type="noConversion"/>
  </si>
  <si>
    <t>PCIE_RX7-</t>
    <phoneticPr fontId="35" type="noConversion"/>
  </si>
  <si>
    <t>PCIE_RX7+</t>
    <phoneticPr fontId="35" type="noConversion"/>
  </si>
  <si>
    <t>PCIE_TX7-</t>
    <phoneticPr fontId="35" type="noConversion"/>
  </si>
  <si>
    <t>PCIE_TX7+</t>
    <phoneticPr fontId="35" type="noConversion"/>
  </si>
  <si>
    <t>NA</t>
    <phoneticPr fontId="35" type="noConversion"/>
  </si>
  <si>
    <t>Via limit</t>
    <phoneticPr fontId="45" type="noConversion"/>
  </si>
  <si>
    <t>Zdiff=85ohm</t>
    <phoneticPr fontId="35" type="noConversion"/>
  </si>
  <si>
    <t>Via</t>
    <phoneticPr fontId="35" type="noConversion"/>
  </si>
  <si>
    <t>Via limit</t>
    <phoneticPr fontId="35" type="noConversion"/>
  </si>
  <si>
    <t>USB_SSRX0-</t>
    <phoneticPr fontId="35" type="noConversion"/>
  </si>
  <si>
    <t>USB_SSRX0+</t>
    <phoneticPr fontId="35" type="noConversion"/>
  </si>
  <si>
    <t>USB_SSTX0-</t>
    <phoneticPr fontId="35" type="noConversion"/>
  </si>
  <si>
    <t>USB_SSTX0+</t>
    <phoneticPr fontId="35" type="noConversion"/>
  </si>
  <si>
    <t>USB_SSRX1-</t>
    <phoneticPr fontId="35" type="noConversion"/>
  </si>
  <si>
    <t>USB_SSRX1+</t>
    <phoneticPr fontId="35" type="noConversion"/>
  </si>
  <si>
    <t>USB_SSTX1-</t>
    <phoneticPr fontId="35" type="noConversion"/>
  </si>
  <si>
    <t>USB_SSTX1+</t>
    <phoneticPr fontId="35" type="noConversion"/>
  </si>
  <si>
    <t>USB_SSRX2-</t>
    <phoneticPr fontId="35" type="noConversion"/>
  </si>
  <si>
    <t>USB_SSRX2+</t>
    <phoneticPr fontId="35" type="noConversion"/>
  </si>
  <si>
    <t>USB_SSTX2-</t>
    <phoneticPr fontId="35" type="noConversion"/>
  </si>
  <si>
    <t>USB_SSTX2+</t>
    <phoneticPr fontId="35" type="noConversion"/>
  </si>
  <si>
    <t>USB_SSRX3-</t>
    <phoneticPr fontId="35" type="noConversion"/>
  </si>
  <si>
    <t>USB_SSRX3+</t>
    <phoneticPr fontId="35" type="noConversion"/>
  </si>
  <si>
    <t>USB_SSTX3-</t>
    <phoneticPr fontId="35" type="noConversion"/>
  </si>
  <si>
    <t>USB_SSTX3+</t>
    <phoneticPr fontId="35" type="noConversion"/>
  </si>
  <si>
    <t>Space with other signals(mil)</t>
    <phoneticPr fontId="45" type="noConversion"/>
  </si>
  <si>
    <t>Space with other signals (mil)</t>
    <phoneticPr fontId="45" type="noConversion"/>
  </si>
  <si>
    <t>Trace Length(mil)</t>
    <phoneticPr fontId="35" type="noConversion"/>
  </si>
  <si>
    <t>Carrier Board
Trace Length limit</t>
    <phoneticPr fontId="45" type="noConversion"/>
  </si>
  <si>
    <t>Carrier Board
Trace Length limit</t>
    <phoneticPr fontId="35" type="noConversion"/>
  </si>
  <si>
    <t>Space with 
other signals(mil)</t>
    <phoneticPr fontId="45" type="noConversion"/>
  </si>
  <si>
    <t>Via limit</t>
  </si>
  <si>
    <t>Space with 
other signals(mils)</t>
    <phoneticPr fontId="45" type="noConversion"/>
  </si>
  <si>
    <t>USB0-</t>
    <phoneticPr fontId="35" type="noConversion"/>
  </si>
  <si>
    <t>USB0+</t>
    <phoneticPr fontId="35" type="noConversion"/>
  </si>
  <si>
    <t>USB1-</t>
    <phoneticPr fontId="35" type="noConversion"/>
  </si>
  <si>
    <t>USB1+</t>
    <phoneticPr fontId="35" type="noConversion"/>
  </si>
  <si>
    <t>USB2-</t>
    <phoneticPr fontId="35" type="noConversion"/>
  </si>
  <si>
    <t>USB2+</t>
    <phoneticPr fontId="35" type="noConversion"/>
  </si>
  <si>
    <t>USB3-</t>
    <phoneticPr fontId="35" type="noConversion"/>
  </si>
  <si>
    <t>USB3+</t>
    <phoneticPr fontId="35" type="noConversion"/>
  </si>
  <si>
    <t>USB4-</t>
    <phoneticPr fontId="35" type="noConversion"/>
  </si>
  <si>
    <t>USB4+</t>
    <phoneticPr fontId="35" type="noConversion"/>
  </si>
  <si>
    <t>USB5-</t>
    <phoneticPr fontId="35" type="noConversion"/>
  </si>
  <si>
    <t>USB5+</t>
    <phoneticPr fontId="35" type="noConversion"/>
  </si>
  <si>
    <t>USB6-</t>
    <phoneticPr fontId="35" type="noConversion"/>
  </si>
  <si>
    <t>USB6+</t>
    <phoneticPr fontId="35" type="noConversion"/>
  </si>
  <si>
    <t>USB7-</t>
    <phoneticPr fontId="35" type="noConversion"/>
  </si>
  <si>
    <t>USB7+</t>
    <phoneticPr fontId="35" type="noConversion"/>
  </si>
  <si>
    <t>SPI_CLK</t>
    <phoneticPr fontId="35" type="noConversion"/>
  </si>
  <si>
    <t>SPI_CS#</t>
    <phoneticPr fontId="35" type="noConversion"/>
  </si>
  <si>
    <t>SPI_MOSI</t>
    <phoneticPr fontId="35" type="noConversion"/>
  </si>
  <si>
    <t>SPI_MISO</t>
    <phoneticPr fontId="35" type="noConversion"/>
  </si>
  <si>
    <t>HDA_BITCLK</t>
    <phoneticPr fontId="35" type="noConversion"/>
  </si>
  <si>
    <t>HDA_RST#</t>
    <phoneticPr fontId="35" type="noConversion"/>
  </si>
  <si>
    <t>HDA_SDIN0</t>
    <phoneticPr fontId="35" type="noConversion"/>
  </si>
  <si>
    <t>NA</t>
    <phoneticPr fontId="35" type="noConversion"/>
  </si>
  <si>
    <t>Trace Length(mil)</t>
    <phoneticPr fontId="35" type="noConversion"/>
  </si>
  <si>
    <t>Impedances</t>
    <phoneticPr fontId="45" type="noConversion"/>
  </si>
  <si>
    <t>Zo=50ohm</t>
    <phoneticPr fontId="35" type="noConversion"/>
  </si>
  <si>
    <t>Zo=50ohm</t>
    <phoneticPr fontId="35" type="noConversion"/>
  </si>
  <si>
    <t>Space(mils)</t>
    <phoneticPr fontId="35" type="noConversion"/>
  </si>
  <si>
    <t>Space(mil)</t>
    <phoneticPr fontId="45" type="noConversion"/>
  </si>
  <si>
    <t>GBE0_MDI0+</t>
    <phoneticPr fontId="35" type="noConversion"/>
  </si>
  <si>
    <t>GBE0_MDI0-</t>
    <phoneticPr fontId="35" type="noConversion"/>
  </si>
  <si>
    <t>GBE0_MDI1+</t>
    <phoneticPr fontId="35" type="noConversion"/>
  </si>
  <si>
    <t>GBE0_MDI1-</t>
    <phoneticPr fontId="35" type="noConversion"/>
  </si>
  <si>
    <t>GBE0_MDI2+</t>
    <phoneticPr fontId="35" type="noConversion"/>
  </si>
  <si>
    <t>GBE0_MDI2-</t>
    <phoneticPr fontId="35" type="noConversion"/>
  </si>
  <si>
    <t>GBE0_MDI3+</t>
    <phoneticPr fontId="35" type="noConversion"/>
  </si>
  <si>
    <t>GBE0_MDI3-</t>
    <phoneticPr fontId="35" type="noConversion"/>
  </si>
  <si>
    <t>Carrier Board
Trace Length limi</t>
    <phoneticPr fontId="35" type="noConversion"/>
  </si>
  <si>
    <t>Zdiff=85ohm</t>
    <phoneticPr fontId="35" type="noConversion"/>
  </si>
  <si>
    <t>Zdiff=100ohm</t>
    <phoneticPr fontId="35" type="noConversion"/>
  </si>
  <si>
    <t>SATA0_RX-</t>
    <phoneticPr fontId="35" type="noConversion"/>
  </si>
  <si>
    <t>SATA0_RX+</t>
    <phoneticPr fontId="35" type="noConversion"/>
  </si>
  <si>
    <t>SATA0_TX-</t>
    <phoneticPr fontId="35" type="noConversion"/>
  </si>
  <si>
    <t>SATA0_TX+</t>
    <phoneticPr fontId="35" type="noConversion"/>
  </si>
  <si>
    <t>SATA1_RX-</t>
    <phoneticPr fontId="35" type="noConversion"/>
  </si>
  <si>
    <t>SATA1_RX+</t>
    <phoneticPr fontId="35" type="noConversion"/>
  </si>
  <si>
    <t>SATA1_TX-</t>
    <phoneticPr fontId="35" type="noConversion"/>
  </si>
  <si>
    <t>SATA1_TX+</t>
    <phoneticPr fontId="35" type="noConversion"/>
  </si>
  <si>
    <t>SATA2_RX-</t>
    <phoneticPr fontId="35" type="noConversion"/>
  </si>
  <si>
    <t>SATA2_RX+</t>
    <phoneticPr fontId="35" type="noConversion"/>
  </si>
  <si>
    <t>SATA2_TX-</t>
    <phoneticPr fontId="35" type="noConversion"/>
  </si>
  <si>
    <t>SATA2_TX+</t>
    <phoneticPr fontId="35" type="noConversion"/>
  </si>
  <si>
    <t>SATA3_RX-</t>
    <phoneticPr fontId="35" type="noConversion"/>
  </si>
  <si>
    <t>SATA3_RX+</t>
    <phoneticPr fontId="35" type="noConversion"/>
  </si>
  <si>
    <t>SATA3_TX-</t>
    <phoneticPr fontId="35" type="noConversion"/>
  </si>
  <si>
    <t>SATA3_TX+</t>
    <phoneticPr fontId="35" type="noConversion"/>
  </si>
  <si>
    <t>LPC_AD0</t>
    <phoneticPr fontId="35" type="noConversion"/>
  </si>
  <si>
    <t>LPC_AD1</t>
    <phoneticPr fontId="35" type="noConversion"/>
  </si>
  <si>
    <t>LPC_AD3</t>
    <phoneticPr fontId="35" type="noConversion"/>
  </si>
  <si>
    <t>LPC Design Guidelines</t>
    <phoneticPr fontId="35" type="noConversion"/>
  </si>
  <si>
    <t>Space(mils)</t>
    <phoneticPr fontId="45" type="noConversion"/>
  </si>
  <si>
    <t>Target</t>
    <phoneticPr fontId="35" type="noConversion"/>
  </si>
  <si>
    <t>LPC_AD2</t>
    <phoneticPr fontId="35" type="noConversion"/>
  </si>
  <si>
    <t>LPC_AD0</t>
    <phoneticPr fontId="35" type="noConversion"/>
  </si>
  <si>
    <t>LPC_AD1</t>
    <phoneticPr fontId="35" type="noConversion"/>
  </si>
  <si>
    <t>LPC_AD2</t>
    <phoneticPr fontId="35" type="noConversion"/>
  </si>
  <si>
    <t>LPC_AD3</t>
    <phoneticPr fontId="35" type="noConversion"/>
  </si>
  <si>
    <t>LPC_FRAME#</t>
    <phoneticPr fontId="35" type="noConversion"/>
  </si>
  <si>
    <t>LPC_FRAME#</t>
    <phoneticPr fontId="35" type="noConversion"/>
  </si>
  <si>
    <t>LPC_LDRQ0#</t>
    <phoneticPr fontId="35" type="noConversion"/>
  </si>
  <si>
    <t>LPC_LDRQ1#</t>
    <phoneticPr fontId="35" type="noConversion"/>
  </si>
  <si>
    <t>LPC_SERIRQ</t>
    <phoneticPr fontId="35" type="noConversion"/>
  </si>
  <si>
    <t>COMexpress Design Guide
Trace Length limit</t>
    <phoneticPr fontId="35" type="noConversion"/>
  </si>
  <si>
    <t>NA</t>
    <phoneticPr fontId="35" type="noConversion"/>
  </si>
  <si>
    <t>Zo=50ohm</t>
    <phoneticPr fontId="35" type="noConversion"/>
  </si>
  <si>
    <t>PCIeX16</t>
    <phoneticPr fontId="35" type="noConversion"/>
  </si>
  <si>
    <t>DDI</t>
    <phoneticPr fontId="35" type="noConversion"/>
  </si>
  <si>
    <t>DP_AUX</t>
    <phoneticPr fontId="35" type="noConversion"/>
  </si>
  <si>
    <t>LVDS</t>
    <phoneticPr fontId="35" type="noConversion"/>
  </si>
  <si>
    <t>SATA</t>
    <phoneticPr fontId="35" type="noConversion"/>
  </si>
  <si>
    <t>LPC</t>
    <phoneticPr fontId="35" type="noConversion"/>
  </si>
  <si>
    <t>SPI</t>
    <phoneticPr fontId="35" type="noConversion"/>
  </si>
  <si>
    <t>SMbus</t>
    <phoneticPr fontId="35" type="noConversion"/>
  </si>
  <si>
    <t>VGA</t>
    <phoneticPr fontId="35" type="noConversion"/>
  </si>
  <si>
    <t>PCIe</t>
    <phoneticPr fontId="35" type="noConversion"/>
  </si>
  <si>
    <t>USB2.0</t>
    <phoneticPr fontId="35" type="noConversion"/>
  </si>
  <si>
    <t>USB3.0</t>
    <phoneticPr fontId="35" type="noConversion"/>
  </si>
  <si>
    <t>LAN</t>
    <phoneticPr fontId="35" type="noConversion"/>
  </si>
  <si>
    <t xml:space="preserve"> </t>
    <phoneticPr fontId="35" type="noConversion"/>
  </si>
  <si>
    <t>Revision</t>
    <phoneticPr fontId="35" type="noConversion"/>
  </si>
  <si>
    <t>Date</t>
    <phoneticPr fontId="35" type="noConversion"/>
  </si>
  <si>
    <t>Description</t>
    <phoneticPr fontId="35" type="noConversion"/>
  </si>
  <si>
    <t>Initial Release.</t>
    <phoneticPr fontId="35" type="noConversion"/>
  </si>
  <si>
    <t>V 1.0</t>
    <phoneticPr fontId="35" type="noConversion"/>
  </si>
  <si>
    <t>LVDS_A0+</t>
    <phoneticPr fontId="45" type="noConversion"/>
  </si>
  <si>
    <t>LVDS_A0-</t>
    <phoneticPr fontId="45" type="noConversion"/>
  </si>
  <si>
    <t>LVDS_A1+</t>
    <phoneticPr fontId="45" type="noConversion"/>
  </si>
  <si>
    <t>LVDS_A1-</t>
    <phoneticPr fontId="45" type="noConversion"/>
  </si>
  <si>
    <t>LVDS_A2+</t>
    <phoneticPr fontId="45" type="noConversion"/>
  </si>
  <si>
    <t>LVDS_A2-</t>
    <phoneticPr fontId="45" type="noConversion"/>
  </si>
  <si>
    <t>LVDS_A3+</t>
    <phoneticPr fontId="45" type="noConversion"/>
  </si>
  <si>
    <t>LVDS_A3-</t>
    <phoneticPr fontId="45" type="noConversion"/>
  </si>
  <si>
    <t>LVDS_A_CLK+</t>
    <phoneticPr fontId="45" type="noConversion"/>
  </si>
  <si>
    <t>LVDS_A_CLK-</t>
    <phoneticPr fontId="45" type="noConversion"/>
  </si>
  <si>
    <t>LVDS_B0+</t>
    <phoneticPr fontId="45" type="noConversion"/>
  </si>
  <si>
    <t>LVDS_B0-</t>
    <phoneticPr fontId="45" type="noConversion"/>
  </si>
  <si>
    <t>LVDS_B1+</t>
    <phoneticPr fontId="45" type="noConversion"/>
  </si>
  <si>
    <t>LVDS_B1-</t>
    <phoneticPr fontId="45" type="noConversion"/>
  </si>
  <si>
    <t>LVDS_B2+</t>
    <phoneticPr fontId="45" type="noConversion"/>
  </si>
  <si>
    <t>LVDS_B2-</t>
    <phoneticPr fontId="45" type="noConversion"/>
  </si>
  <si>
    <t>LVDS_B3+</t>
    <phoneticPr fontId="45" type="noConversion"/>
  </si>
  <si>
    <t>LVDS_B3-</t>
    <phoneticPr fontId="45" type="noConversion"/>
  </si>
  <si>
    <t>LVDS_B_CLK+</t>
    <phoneticPr fontId="45" type="noConversion"/>
  </si>
  <si>
    <t>LVDS_B_CLK-</t>
    <phoneticPr fontId="45" type="noConversion"/>
  </si>
  <si>
    <t>LVDS_I2C_CLK</t>
    <phoneticPr fontId="45" type="noConversion"/>
  </si>
  <si>
    <t>LVDS_I2C_DAT</t>
    <phoneticPr fontId="45" type="noConversion"/>
  </si>
  <si>
    <t>NA</t>
    <phoneticPr fontId="45" type="noConversion"/>
  </si>
  <si>
    <t>eDP Design Guidelines</t>
    <phoneticPr fontId="35" type="noConversion"/>
  </si>
  <si>
    <t>eDP_TX0+</t>
    <phoneticPr fontId="45" type="noConversion"/>
  </si>
  <si>
    <t>eDP_TX0-</t>
    <phoneticPr fontId="45" type="noConversion"/>
  </si>
  <si>
    <t>eDP_TX1+</t>
    <phoneticPr fontId="45" type="noConversion"/>
  </si>
  <si>
    <t>eDP_TX1-</t>
    <phoneticPr fontId="45" type="noConversion"/>
  </si>
  <si>
    <t>eDP_TX3+</t>
    <phoneticPr fontId="45" type="noConversion"/>
  </si>
  <si>
    <t>eDP_AUX+</t>
    <phoneticPr fontId="45" type="noConversion"/>
  </si>
  <si>
    <t>eDP_AUX-</t>
    <phoneticPr fontId="45" type="noConversion"/>
  </si>
  <si>
    <t>LVDS_A1+/EDP_TX1+</t>
    <phoneticPr fontId="45" type="noConversion"/>
  </si>
  <si>
    <t>eDP_TX2+</t>
    <phoneticPr fontId="45" type="noConversion"/>
  </si>
  <si>
    <t>eDP_TX2-</t>
    <phoneticPr fontId="45" type="noConversion"/>
  </si>
  <si>
    <t>eDP_TX3-</t>
    <phoneticPr fontId="45" type="noConversion"/>
  </si>
  <si>
    <t>LVDS_I2C_CK/EDP_AUX+</t>
    <phoneticPr fontId="45" type="noConversion"/>
  </si>
  <si>
    <t>LVDS_I2C_DAT/EDP_AUX-</t>
    <phoneticPr fontId="45" type="noConversion"/>
  </si>
  <si>
    <t>Zdiff=85ohm</t>
    <phoneticPr fontId="45" type="noConversion"/>
  </si>
  <si>
    <t>Difference signal is +/-2mil</t>
    <phoneticPr fontId="45" type="noConversion"/>
  </si>
  <si>
    <r>
      <t xml:space="preserve">DDI </t>
    </r>
    <r>
      <rPr>
        <shadow/>
        <sz val="24"/>
        <color indexed="10"/>
        <rFont val="新細明體"/>
        <family val="1"/>
        <charset val="136"/>
        <scheme val="minor"/>
      </rPr>
      <t>Design Guidelines</t>
    </r>
    <phoneticPr fontId="45" type="noConversion"/>
  </si>
  <si>
    <t>+/-100mil</t>
    <phoneticPr fontId="45" type="noConversion"/>
  </si>
  <si>
    <t>Difference signal is+/- 2mil,
Total is +/-250mil</t>
    <phoneticPr fontId="45" type="noConversion"/>
  </si>
  <si>
    <t>LVDS_DATA3_P</t>
    <phoneticPr fontId="45" type="noConversion"/>
  </si>
  <si>
    <t>LVDS_DATA3_N</t>
    <phoneticPr fontId="45" type="noConversion"/>
  </si>
  <si>
    <t>LVDS_DATA4_P</t>
    <phoneticPr fontId="45" type="noConversion"/>
  </si>
  <si>
    <t>LVDS_DATA4_N</t>
    <phoneticPr fontId="45" type="noConversion"/>
  </si>
  <si>
    <t>LVDS_DATA5_P</t>
    <phoneticPr fontId="45" type="noConversion"/>
  </si>
  <si>
    <t>LVDS_DATA5_N</t>
    <phoneticPr fontId="45" type="noConversion"/>
  </si>
  <si>
    <t>LVDS_DATA6_P</t>
    <phoneticPr fontId="45" type="noConversion"/>
  </si>
  <si>
    <t>LVDS_DATA6_N</t>
    <phoneticPr fontId="45" type="noConversion"/>
  </si>
  <si>
    <t>LVDS_DATA7_P</t>
    <phoneticPr fontId="45" type="noConversion"/>
  </si>
  <si>
    <t>LVDS_DATA7_N</t>
    <phoneticPr fontId="45" type="noConversion"/>
  </si>
  <si>
    <t>LVDS_CLK2_P</t>
    <phoneticPr fontId="45" type="noConversion"/>
  </si>
  <si>
    <t>LVDS_CLK2_N</t>
    <phoneticPr fontId="45" type="noConversion"/>
  </si>
  <si>
    <t>Zdiff=100ohm</t>
    <phoneticPr fontId="45" type="noConversion"/>
  </si>
  <si>
    <t>IDE_IRQ</t>
    <phoneticPr fontId="35" type="noConversion"/>
  </si>
  <si>
    <t>PCI_AD0</t>
    <phoneticPr fontId="35" type="noConversion"/>
  </si>
  <si>
    <t>PCI_AD1</t>
    <phoneticPr fontId="35" type="noConversion"/>
  </si>
  <si>
    <t>PCI_AD2</t>
    <phoneticPr fontId="35" type="noConversion"/>
  </si>
  <si>
    <t>PCI_AD3</t>
    <phoneticPr fontId="35" type="noConversion"/>
  </si>
  <si>
    <t>PCI_AD4</t>
    <phoneticPr fontId="35" type="noConversion"/>
  </si>
  <si>
    <t>PCI_AD5</t>
    <phoneticPr fontId="35" type="noConversion"/>
  </si>
  <si>
    <t>PCI_AD6</t>
    <phoneticPr fontId="35" type="noConversion"/>
  </si>
  <si>
    <t>PCI_AD7</t>
    <phoneticPr fontId="35" type="noConversion"/>
  </si>
  <si>
    <t>PCI_AD8</t>
    <phoneticPr fontId="35" type="noConversion"/>
  </si>
  <si>
    <t>PCI_AD9</t>
    <phoneticPr fontId="35" type="noConversion"/>
  </si>
  <si>
    <t>PCI_AD10</t>
    <phoneticPr fontId="35" type="noConversion"/>
  </si>
  <si>
    <t>PCI_AD11</t>
    <phoneticPr fontId="35" type="noConversion"/>
  </si>
  <si>
    <t>PCI_AD12</t>
    <phoneticPr fontId="35" type="noConversion"/>
  </si>
  <si>
    <t>PCI_AD13</t>
    <phoneticPr fontId="35" type="noConversion"/>
  </si>
  <si>
    <t>PCI_AD14</t>
    <phoneticPr fontId="35" type="noConversion"/>
  </si>
  <si>
    <t>PCI_AD15</t>
    <phoneticPr fontId="35" type="noConversion"/>
  </si>
  <si>
    <t>PCI_AD16</t>
    <phoneticPr fontId="35" type="noConversion"/>
  </si>
  <si>
    <t>PCI_AD17</t>
    <phoneticPr fontId="35" type="noConversion"/>
  </si>
  <si>
    <t>PCI_AD18</t>
    <phoneticPr fontId="35" type="noConversion"/>
  </si>
  <si>
    <t>PCI_AD19</t>
    <phoneticPr fontId="35" type="noConversion"/>
  </si>
  <si>
    <t>PCI_AD20</t>
    <phoneticPr fontId="35" type="noConversion"/>
  </si>
  <si>
    <t>PCI_AD21</t>
    <phoneticPr fontId="35" type="noConversion"/>
  </si>
  <si>
    <t>PCI_AD22</t>
    <phoneticPr fontId="35" type="noConversion"/>
  </si>
  <si>
    <t>PCI_AD23</t>
    <phoneticPr fontId="35" type="noConversion"/>
  </si>
  <si>
    <t>PCI_AD24</t>
    <phoneticPr fontId="35" type="noConversion"/>
  </si>
  <si>
    <t>PCI_AD25</t>
    <phoneticPr fontId="35" type="noConversion"/>
  </si>
  <si>
    <t>PCI_AD26</t>
    <phoneticPr fontId="35" type="noConversion"/>
  </si>
  <si>
    <t>PCI_AD27</t>
    <phoneticPr fontId="35" type="noConversion"/>
  </si>
  <si>
    <t>PCI_AD28</t>
    <phoneticPr fontId="35" type="noConversion"/>
  </si>
  <si>
    <t>PCI_AD29</t>
    <phoneticPr fontId="35" type="noConversion"/>
  </si>
  <si>
    <t>PCI_AD30</t>
    <phoneticPr fontId="35" type="noConversion"/>
  </si>
  <si>
    <t>PCI_AD31</t>
    <phoneticPr fontId="35" type="noConversion"/>
  </si>
  <si>
    <t>PCI_REQ0#</t>
    <phoneticPr fontId="35" type="noConversion"/>
  </si>
  <si>
    <t>PCI_REQ1#</t>
    <phoneticPr fontId="35" type="noConversion"/>
  </si>
  <si>
    <t>PCI_REQ2#</t>
    <phoneticPr fontId="35" type="noConversion"/>
  </si>
  <si>
    <t>PCI_REQ3#</t>
    <phoneticPr fontId="35" type="noConversion"/>
  </si>
  <si>
    <t>PCI_GNT0#</t>
    <phoneticPr fontId="35" type="noConversion"/>
  </si>
  <si>
    <t>PCI_GNT1#</t>
    <phoneticPr fontId="35" type="noConversion"/>
  </si>
  <si>
    <t>PCI_GNT2#</t>
    <phoneticPr fontId="35" type="noConversion"/>
  </si>
  <si>
    <t>PCI_GNT3#</t>
    <phoneticPr fontId="35" type="noConversion"/>
  </si>
  <si>
    <t>PCI_C/BE0#</t>
    <phoneticPr fontId="35" type="noConversion"/>
  </si>
  <si>
    <t>PCI_C/BE1#</t>
    <phoneticPr fontId="35" type="noConversion"/>
  </si>
  <si>
    <t>PCI_C/BE2#</t>
    <phoneticPr fontId="35" type="noConversion"/>
  </si>
  <si>
    <t>PCI_C/BE3#</t>
    <phoneticPr fontId="35" type="noConversion"/>
  </si>
  <si>
    <t>PCI_IRDY#</t>
    <phoneticPr fontId="35" type="noConversion"/>
  </si>
  <si>
    <t>PCI_PAR</t>
    <phoneticPr fontId="35" type="noConversion"/>
  </si>
  <si>
    <t>PCI_DEVSEL#</t>
    <phoneticPr fontId="35" type="noConversion"/>
  </si>
  <si>
    <t>PCI_PERR#</t>
    <phoneticPr fontId="35" type="noConversion"/>
  </si>
  <si>
    <t>PCI_LOCK#</t>
    <phoneticPr fontId="35" type="noConversion"/>
  </si>
  <si>
    <t>PCI_SERR#</t>
    <phoneticPr fontId="35" type="noConversion"/>
  </si>
  <si>
    <t>PCI_STOP#</t>
    <phoneticPr fontId="35" type="noConversion"/>
  </si>
  <si>
    <t>PCI_TRDY#</t>
    <phoneticPr fontId="35" type="noConversion"/>
  </si>
  <si>
    <t>PCI_FRAME#</t>
    <phoneticPr fontId="35" type="noConversion"/>
  </si>
  <si>
    <t>PCI_PME#</t>
    <phoneticPr fontId="35" type="noConversion"/>
  </si>
  <si>
    <t>COMexpress connector 
Pin Name</t>
    <phoneticPr fontId="35" type="noConversion"/>
  </si>
  <si>
    <t>NA</t>
    <phoneticPr fontId="45" type="noConversion"/>
  </si>
  <si>
    <t>IDE  Design Guidelines</t>
    <phoneticPr fontId="35" type="noConversion"/>
  </si>
  <si>
    <t>IDE_D0</t>
    <phoneticPr fontId="35" type="noConversion"/>
  </si>
  <si>
    <t>IDE_D1</t>
    <phoneticPr fontId="35" type="noConversion"/>
  </si>
  <si>
    <t>IDE_D2</t>
    <phoneticPr fontId="35" type="noConversion"/>
  </si>
  <si>
    <t>IDE_D3</t>
    <phoneticPr fontId="35" type="noConversion"/>
  </si>
  <si>
    <t>IDE_D4</t>
    <phoneticPr fontId="35" type="noConversion"/>
  </si>
  <si>
    <t>IDE_D5</t>
    <phoneticPr fontId="35" type="noConversion"/>
  </si>
  <si>
    <t>IDE_D6</t>
    <phoneticPr fontId="35" type="noConversion"/>
  </si>
  <si>
    <t>IDE_D7</t>
    <phoneticPr fontId="35" type="noConversion"/>
  </si>
  <si>
    <t>IDE_D8</t>
    <phoneticPr fontId="35" type="noConversion"/>
  </si>
  <si>
    <t>IDE_D9</t>
    <phoneticPr fontId="35" type="noConversion"/>
  </si>
  <si>
    <t>IDE_D10</t>
    <phoneticPr fontId="35" type="noConversion"/>
  </si>
  <si>
    <t>IDE_D11</t>
    <phoneticPr fontId="35" type="noConversion"/>
  </si>
  <si>
    <t>IDE_D12</t>
    <phoneticPr fontId="35" type="noConversion"/>
  </si>
  <si>
    <t>IDE_D13</t>
    <phoneticPr fontId="35" type="noConversion"/>
  </si>
  <si>
    <t>IDE_D14</t>
    <phoneticPr fontId="35" type="noConversion"/>
  </si>
  <si>
    <t>IDE_D15</t>
    <phoneticPr fontId="35" type="noConversion"/>
  </si>
  <si>
    <t>IDE_IOW#</t>
    <phoneticPr fontId="35" type="noConversion"/>
  </si>
  <si>
    <t>IDE_IOR#</t>
    <phoneticPr fontId="45" type="noConversion"/>
  </si>
  <si>
    <t>IDE_REQ</t>
    <phoneticPr fontId="35" type="noConversion"/>
  </si>
  <si>
    <t>IDE_ACK#</t>
    <phoneticPr fontId="35" type="noConversion"/>
  </si>
  <si>
    <t>IDE_CS1#</t>
    <phoneticPr fontId="35" type="noConversion"/>
  </si>
  <si>
    <t>IDE_CS3#</t>
    <phoneticPr fontId="35" type="noConversion"/>
  </si>
  <si>
    <t>IDE_IORDY</t>
    <phoneticPr fontId="35" type="noConversion"/>
  </si>
  <si>
    <t>IDE_A0</t>
    <phoneticPr fontId="35" type="noConversion"/>
  </si>
  <si>
    <t>IDE_A1</t>
    <phoneticPr fontId="35" type="noConversion"/>
  </si>
  <si>
    <t>IDE_A2</t>
    <phoneticPr fontId="35" type="noConversion"/>
  </si>
  <si>
    <t>PCI_RST#</t>
    <phoneticPr fontId="35" type="noConversion"/>
  </si>
  <si>
    <t>INT_IRQA#</t>
    <phoneticPr fontId="35" type="noConversion"/>
  </si>
  <si>
    <t>INT_IRQB#</t>
    <phoneticPr fontId="35" type="noConversion"/>
  </si>
  <si>
    <t>INT_IRQC#</t>
    <phoneticPr fontId="35" type="noConversion"/>
  </si>
  <si>
    <t>INT_IRQD#</t>
    <phoneticPr fontId="35" type="noConversion"/>
  </si>
  <si>
    <t>Chipset Design Guide
Trace Length limit</t>
    <phoneticPr fontId="35" type="noConversion"/>
  </si>
  <si>
    <t>Carrier Board
Trace Length limit</t>
    <phoneticPr fontId="35" type="noConversion"/>
  </si>
  <si>
    <t>Mismatch</t>
    <phoneticPr fontId="45" type="noConversion"/>
  </si>
  <si>
    <t>Via</t>
    <phoneticPr fontId="35" type="noConversion"/>
  </si>
  <si>
    <t>Mismatch limit</t>
    <phoneticPr fontId="45" type="noConversion"/>
  </si>
  <si>
    <t>Space with 
other signals(mils)</t>
    <phoneticPr fontId="45" type="noConversion"/>
  </si>
  <si>
    <t>PCI  Design Guidelines</t>
    <phoneticPr fontId="35" type="noConversion"/>
  </si>
  <si>
    <t>NA</t>
    <phoneticPr fontId="35" type="noConversion"/>
  </si>
  <si>
    <t>Zo=50ohm</t>
    <phoneticPr fontId="35" type="noConversion"/>
  </si>
  <si>
    <t>ESM-BYT
Signal Name</t>
    <phoneticPr fontId="35" type="noConversion"/>
  </si>
  <si>
    <t>ESM-BYT
Trace Length</t>
    <phoneticPr fontId="35" type="noConversion"/>
  </si>
  <si>
    <t>DDI0_TXN_0</t>
    <phoneticPr fontId="45" type="noConversion"/>
  </si>
  <si>
    <t>DDI0_TXP_0</t>
    <phoneticPr fontId="45" type="noConversion"/>
  </si>
  <si>
    <t>DDI0_TXN_1</t>
    <phoneticPr fontId="45" type="noConversion"/>
  </si>
  <si>
    <t>DDI0_TXP_1</t>
    <phoneticPr fontId="45" type="noConversion"/>
  </si>
  <si>
    <t>DDI0_TXN_2</t>
    <phoneticPr fontId="45" type="noConversion"/>
  </si>
  <si>
    <t>DDI0_TXP_2</t>
    <phoneticPr fontId="45" type="noConversion"/>
  </si>
  <si>
    <t>DDI0_TXN_3</t>
    <phoneticPr fontId="45" type="noConversion"/>
  </si>
  <si>
    <t>DDI0_TXP_3</t>
    <phoneticPr fontId="45" type="noConversion"/>
  </si>
  <si>
    <t>DDI0_DDCDATA</t>
    <phoneticPr fontId="45" type="noConversion"/>
  </si>
  <si>
    <t>DDI0_DDCCLK</t>
    <phoneticPr fontId="45" type="noConversion"/>
  </si>
  <si>
    <t>DDI0_AUXN</t>
    <phoneticPr fontId="45" type="noConversion"/>
  </si>
  <si>
    <t>DDI0_AUXP</t>
    <phoneticPr fontId="45" type="noConversion"/>
  </si>
  <si>
    <t>DDI1_TXN_0</t>
    <phoneticPr fontId="45" type="noConversion"/>
  </si>
  <si>
    <t>DDI1_TXP_0</t>
    <phoneticPr fontId="45" type="noConversion"/>
  </si>
  <si>
    <t>DDI1_TXN_1</t>
    <phoneticPr fontId="45" type="noConversion"/>
  </si>
  <si>
    <t>DDI1_TXP_1</t>
    <phoneticPr fontId="45" type="noConversion"/>
  </si>
  <si>
    <t>DDI1_TXN_2</t>
    <phoneticPr fontId="45" type="noConversion"/>
  </si>
  <si>
    <t>DDI1_TXP_2</t>
    <phoneticPr fontId="45" type="noConversion"/>
  </si>
  <si>
    <t>DDI1_TXN_3</t>
    <phoneticPr fontId="45" type="noConversion"/>
  </si>
  <si>
    <t>DDI1_TXP_3</t>
    <phoneticPr fontId="45" type="noConversion"/>
  </si>
  <si>
    <t>DDI1_DDCDATA</t>
    <phoneticPr fontId="45" type="noConversion"/>
  </si>
  <si>
    <t>DDI1_DDCCLK</t>
    <phoneticPr fontId="45" type="noConversion"/>
  </si>
  <si>
    <t>DDI1_AUXN</t>
    <phoneticPr fontId="45" type="noConversion"/>
  </si>
  <si>
    <t>DDI1_AUXP</t>
    <phoneticPr fontId="45" type="noConversion"/>
  </si>
  <si>
    <t>LVDS_A2+/EDP_TX0+</t>
    <phoneticPr fontId="45" type="noConversion"/>
  </si>
  <si>
    <t>LVDS_A2-/EDP_TX0-</t>
    <phoneticPr fontId="45" type="noConversion"/>
  </si>
  <si>
    <t>LVDS_A1-/EDP_TX1-</t>
    <phoneticPr fontId="45" type="noConversion"/>
  </si>
  <si>
    <t xml:space="preserve">LVDS_A0+/EDP_TX2+ </t>
    <phoneticPr fontId="45" type="noConversion"/>
  </si>
  <si>
    <t xml:space="preserve">LVDS_A0-/EDP_TX2- </t>
    <phoneticPr fontId="45" type="noConversion"/>
  </si>
  <si>
    <t>LVDS_A_CK+/EDP_TX3+</t>
    <phoneticPr fontId="45" type="noConversion"/>
  </si>
  <si>
    <t>LVDS_A_CK-/EDP_TX3-</t>
    <phoneticPr fontId="45" type="noConversion"/>
  </si>
  <si>
    <t xml:space="preserve">LVDS_A0+/EDP_TX2+ </t>
    <phoneticPr fontId="45" type="noConversion"/>
  </si>
  <si>
    <t xml:space="preserve">LVDS_A0-/EDP_TX2- </t>
    <phoneticPr fontId="45" type="noConversion"/>
  </si>
  <si>
    <t>LVDS_A2+/EDP_TX0+</t>
    <phoneticPr fontId="45" type="noConversion"/>
  </si>
  <si>
    <t>LVDS_A_CK+/EDP_TX3+</t>
    <phoneticPr fontId="45" type="noConversion"/>
  </si>
  <si>
    <t>VGA_HSYNC</t>
    <phoneticPr fontId="45" type="noConversion"/>
  </si>
  <si>
    <t>VGA_VSYNC</t>
    <phoneticPr fontId="45" type="noConversion"/>
  </si>
  <si>
    <t>VGA_DDCDAT</t>
    <phoneticPr fontId="45" type="noConversion"/>
  </si>
  <si>
    <t>VGA_DDCCLK</t>
    <phoneticPr fontId="45" type="noConversion"/>
  </si>
  <si>
    <t>SATA_RXN_0</t>
    <phoneticPr fontId="35" type="noConversion"/>
  </si>
  <si>
    <t>SATA_RXP_0</t>
    <phoneticPr fontId="35" type="noConversion"/>
  </si>
  <si>
    <t>SATA_TXN_0</t>
    <phoneticPr fontId="35" type="noConversion"/>
  </si>
  <si>
    <t>SATA_TXP_0</t>
    <phoneticPr fontId="35" type="noConversion"/>
  </si>
  <si>
    <t>SATA_RXN_1</t>
    <phoneticPr fontId="35" type="noConversion"/>
  </si>
  <si>
    <t>SATA_RXP_1</t>
    <phoneticPr fontId="35" type="noConversion"/>
  </si>
  <si>
    <t>SATA_TXN_1</t>
    <phoneticPr fontId="35" type="noConversion"/>
  </si>
  <si>
    <t>SATA_TXP_1</t>
    <phoneticPr fontId="35" type="noConversion"/>
  </si>
  <si>
    <t>PCIE_RXN_0</t>
    <phoneticPr fontId="35" type="noConversion"/>
  </si>
  <si>
    <t>PCIE_RXP_0</t>
    <phoneticPr fontId="35" type="noConversion"/>
  </si>
  <si>
    <t>PCIE_TXN_0</t>
    <phoneticPr fontId="35" type="noConversion"/>
  </si>
  <si>
    <t>PCIE_TXP_0</t>
    <phoneticPr fontId="35" type="noConversion"/>
  </si>
  <si>
    <t>PCIE_RXN_1</t>
    <phoneticPr fontId="35" type="noConversion"/>
  </si>
  <si>
    <t>PCIE_RXP_1</t>
    <phoneticPr fontId="35" type="noConversion"/>
  </si>
  <si>
    <t>PCIE_TXN_1</t>
    <phoneticPr fontId="35" type="noConversion"/>
  </si>
  <si>
    <t>PCIE_TXP_1</t>
    <phoneticPr fontId="35" type="noConversion"/>
  </si>
  <si>
    <t>PCIE_RXN_2</t>
    <phoneticPr fontId="35" type="noConversion"/>
  </si>
  <si>
    <t>PCIE_RXP_2</t>
    <phoneticPr fontId="35" type="noConversion"/>
  </si>
  <si>
    <t>PCIE_TXN_2</t>
    <phoneticPr fontId="35" type="noConversion"/>
  </si>
  <si>
    <t>PCIE_TXP_2</t>
    <phoneticPr fontId="35" type="noConversion"/>
  </si>
  <si>
    <t>USB3_RXN0</t>
    <phoneticPr fontId="35" type="noConversion"/>
  </si>
  <si>
    <t>USB3_RXP0</t>
    <phoneticPr fontId="35" type="noConversion"/>
  </si>
  <si>
    <t>USB3_TXN0</t>
    <phoneticPr fontId="35" type="noConversion"/>
  </si>
  <si>
    <t>USB3_TXP0</t>
    <phoneticPr fontId="35" type="noConversion"/>
  </si>
  <si>
    <t>USB_HUB_DN1</t>
    <phoneticPr fontId="35" type="noConversion"/>
  </si>
  <si>
    <t>USB_HUB_DP1</t>
    <phoneticPr fontId="35" type="noConversion"/>
  </si>
  <si>
    <t>USB_HUB_DN2</t>
    <phoneticPr fontId="35" type="noConversion"/>
  </si>
  <si>
    <t>USB_HUB_DP2</t>
    <phoneticPr fontId="35" type="noConversion"/>
  </si>
  <si>
    <t>USB_HUB_DN3</t>
    <phoneticPr fontId="35" type="noConversion"/>
  </si>
  <si>
    <t>USB_HUB_DP3</t>
    <phoneticPr fontId="35" type="noConversion"/>
  </si>
  <si>
    <t>USB_HUB_DN4</t>
    <phoneticPr fontId="35" type="noConversion"/>
  </si>
  <si>
    <t>USB_HUB_DP4</t>
    <phoneticPr fontId="35" type="noConversion"/>
  </si>
  <si>
    <t>NA</t>
    <phoneticPr fontId="35" type="noConversion"/>
  </si>
  <si>
    <t>CB_HDA_BIT_CLK</t>
    <phoneticPr fontId="35" type="noConversion"/>
  </si>
  <si>
    <t>CB_HDA_SYNC</t>
    <phoneticPr fontId="35" type="noConversion"/>
  </si>
  <si>
    <t>CB_HDA_RST#</t>
    <phoneticPr fontId="35" type="noConversion"/>
  </si>
  <si>
    <t>CB_HDA_SDI0</t>
    <phoneticPr fontId="35" type="noConversion"/>
  </si>
  <si>
    <t>CB_HDA_SDI1</t>
    <phoneticPr fontId="35" type="noConversion"/>
  </si>
  <si>
    <t>CB_HDA_SDO</t>
    <phoneticPr fontId="35" type="noConversion"/>
  </si>
  <si>
    <t>HDA_SYNC</t>
    <phoneticPr fontId="35" type="noConversion"/>
  </si>
  <si>
    <t>Difference signal is +/-2mil,
Total is +/-100mil</t>
    <phoneticPr fontId="45" type="noConversion"/>
  </si>
  <si>
    <t>Difference signal is +/-2mil,
Total is +/-5mil</t>
    <phoneticPr fontId="45" type="noConversion"/>
  </si>
  <si>
    <t>+/-250mil</t>
    <phoneticPr fontId="45" type="noConversion"/>
  </si>
  <si>
    <t>Difference signal is +/-2mil,
Total is +/-500mil</t>
    <phoneticPr fontId="35" type="noConversion"/>
  </si>
  <si>
    <t>+/-100mil</t>
    <phoneticPr fontId="35" type="noConversion"/>
  </si>
  <si>
    <t>CB_SPI_CS#</t>
    <phoneticPr fontId="35" type="noConversion"/>
  </si>
  <si>
    <t>SMB_ALERT#</t>
    <phoneticPr fontId="35" type="noConversion"/>
  </si>
  <si>
    <t>SMB_CLK_AUX</t>
    <phoneticPr fontId="35" type="noConversion"/>
  </si>
  <si>
    <t>SMB_DATA_AUX</t>
    <phoneticPr fontId="35" type="noConversion"/>
  </si>
  <si>
    <t>SMB_ALER#_AUX</t>
    <phoneticPr fontId="35" type="noConversion"/>
  </si>
  <si>
    <t>Release date:2014/9/30</t>
    <phoneticPr fontId="45" type="noConversion"/>
  </si>
  <si>
    <t>Module version:ESM-BYT RevA1</t>
    <phoneticPr fontId="45" type="noConversion"/>
  </si>
  <si>
    <t>Chipset Design Guide:512238 Bay Trail-MD Platfom Design Guide Rev2_1</t>
    <phoneticPr fontId="45" type="noConversion"/>
  </si>
  <si>
    <t xml:space="preserve">                                           512379 Bay Trail-I Design Guide Rev2_2</t>
    <phoneticPr fontId="45" type="noConversion"/>
  </si>
  <si>
    <t>COMexpress connector Pin Name</t>
    <phoneticPr fontId="35" type="noConversion"/>
  </si>
  <si>
    <t>ESM-BYT
Signal Name</t>
    <phoneticPr fontId="35" type="noConversion"/>
  </si>
  <si>
    <t>Chipset Design Guide
Trace Length limit</t>
    <phoneticPr fontId="35" type="noConversion"/>
  </si>
  <si>
    <t>ESM-BYT
Trace Length</t>
    <phoneticPr fontId="35" type="noConversion"/>
  </si>
  <si>
    <t>Trace Length(mil)</t>
    <phoneticPr fontId="35" type="noConversion"/>
  </si>
  <si>
    <t>Mismatch</t>
    <phoneticPr fontId="45" type="noConversion"/>
  </si>
  <si>
    <t>Via</t>
    <phoneticPr fontId="35" type="noConversion"/>
  </si>
  <si>
    <t>Mismatch limit</t>
    <phoneticPr fontId="45" type="noConversion"/>
  </si>
  <si>
    <t>Via limit</t>
    <phoneticPr fontId="45" type="noConversion"/>
  </si>
  <si>
    <t>Carrier Board
Trace Length limit</t>
    <phoneticPr fontId="35" type="noConversion"/>
  </si>
  <si>
    <t xml:space="preserve">Impedances </t>
    <phoneticPr fontId="45" type="noConversion"/>
  </si>
  <si>
    <t>Space with 
other signals(mil)</t>
    <phoneticPr fontId="45" type="noConversion"/>
  </si>
</sst>
</file>

<file path=xl/styles.xml><?xml version="1.0" encoding="utf-8"?>
<styleSheet xmlns="http://schemas.openxmlformats.org/spreadsheetml/2006/main">
  <numFmts count="8">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s>
  <fonts count="137">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2"/>
      <name val="新細明體"/>
      <family val="1"/>
      <charset val="136"/>
    </font>
    <font>
      <b/>
      <sz val="12"/>
      <color indexed="10"/>
      <name val="新細明體"/>
      <family val="1"/>
      <charset val="136"/>
    </font>
    <font>
      <b/>
      <sz val="12"/>
      <color indexed="10"/>
      <name val="Times New Roman"/>
      <family val="1"/>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b/>
      <sz val="10"/>
      <color indexed="17"/>
      <name val="新細明體"/>
      <family val="1"/>
      <charset val="136"/>
    </font>
    <font>
      <b/>
      <sz val="12"/>
      <color indexed="17"/>
      <name val="新細明體"/>
      <family val="1"/>
      <charset val="136"/>
    </font>
    <font>
      <sz val="12"/>
      <color indexed="5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0"/>
      <name val="新細明體"/>
      <family val="1"/>
      <charset val="136"/>
    </font>
    <font>
      <b/>
      <sz val="10"/>
      <color indexed="8"/>
      <name val="新細明體"/>
      <family val="1"/>
      <charset val="136"/>
    </font>
    <font>
      <b/>
      <sz val="12"/>
      <color indexed="8"/>
      <name val="Times New Roman"/>
      <family val="1"/>
    </font>
    <font>
      <b/>
      <sz val="10"/>
      <color indexed="10"/>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b/>
      <sz val="12"/>
      <name val="Arial"/>
      <family val="2"/>
    </font>
    <font>
      <sz val="10"/>
      <name val="Arial"/>
      <family val="2"/>
    </font>
    <font>
      <b/>
      <sz val="12"/>
      <color indexed="9"/>
      <name val="Arial"/>
      <family val="2"/>
    </font>
    <font>
      <sz val="12"/>
      <name val="Arial"/>
      <family val="2"/>
    </font>
    <font>
      <b/>
      <sz val="12"/>
      <color indexed="8"/>
      <name val="新細明體"/>
      <family val="1"/>
      <charset val="136"/>
      <scheme val="minor"/>
    </font>
    <font>
      <b/>
      <sz val="12"/>
      <color rgb="FF008000"/>
      <name val="新細明體"/>
      <family val="1"/>
      <charset val="136"/>
    </font>
    <font>
      <b/>
      <sz val="12"/>
      <color indexed="10"/>
      <name val="新細明體"/>
      <family val="1"/>
      <charset val="136"/>
      <scheme val="minor"/>
    </font>
    <font>
      <sz val="24"/>
      <color indexed="10"/>
      <name val="新細明體"/>
      <family val="1"/>
      <charset val="136"/>
      <scheme val="minor"/>
    </font>
    <font>
      <shadow/>
      <sz val="24"/>
      <color indexed="10"/>
      <name val="新細明體"/>
      <family val="1"/>
      <charset val="136"/>
      <scheme val="minor"/>
    </font>
    <font>
      <sz val="12"/>
      <name val="新細明體"/>
      <family val="1"/>
      <charset val="136"/>
      <scheme val="minor"/>
    </font>
    <font>
      <b/>
      <sz val="12"/>
      <name val="新細明體"/>
      <family val="1"/>
      <charset val="136"/>
      <scheme val="minor"/>
    </font>
    <font>
      <b/>
      <sz val="10"/>
      <name val="新細明體"/>
      <family val="1"/>
      <charset val="136"/>
      <scheme val="minor"/>
    </font>
    <font>
      <b/>
      <sz val="10"/>
      <color indexed="17"/>
      <name val="新細明體"/>
      <family val="1"/>
      <charset val="136"/>
      <scheme val="minor"/>
    </font>
    <font>
      <b/>
      <sz val="12"/>
      <color rgb="FF008000"/>
      <name val="新細明體"/>
      <family val="1"/>
      <charset val="136"/>
      <scheme val="minor"/>
    </font>
    <font>
      <b/>
      <sz val="12"/>
      <color indexed="12"/>
      <name val="新細明體"/>
      <family val="1"/>
      <charset val="136"/>
      <scheme val="minor"/>
    </font>
    <font>
      <b/>
      <sz val="12"/>
      <color indexed="17"/>
      <name val="新細明體"/>
      <family val="1"/>
      <charset val="136"/>
      <scheme val="minor"/>
    </font>
    <font>
      <sz val="10"/>
      <color indexed="10"/>
      <name val="新細明體"/>
      <family val="1"/>
      <charset val="136"/>
      <scheme val="minor"/>
    </font>
    <font>
      <b/>
      <sz val="10"/>
      <color indexed="8"/>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sz val="12"/>
      <color indexed="10"/>
      <name val="Times New Roman"/>
      <family val="1"/>
    </font>
    <font>
      <b/>
      <sz val="14"/>
      <color indexed="10"/>
      <name val="Times New Roman"/>
      <family val="1"/>
    </font>
    <font>
      <b/>
      <sz val="12"/>
      <color indexed="12"/>
      <name val="Times New Roman"/>
      <family val="1"/>
    </font>
    <font>
      <b/>
      <sz val="12"/>
      <color indexed="61"/>
      <name val="Times New Roman"/>
      <family val="1"/>
    </font>
    <font>
      <b/>
      <sz val="14"/>
      <color indexed="53"/>
      <name val="Times New Roman"/>
      <family val="1"/>
    </font>
    <font>
      <sz val="12"/>
      <name val="Times New Roman"/>
      <family val="1"/>
    </font>
    <font>
      <sz val="12"/>
      <color indexed="60"/>
      <name val="新細明體"/>
      <family val="1"/>
      <charset val="136"/>
    </font>
    <font>
      <sz val="12"/>
      <color indexed="61"/>
      <name val="新細明體"/>
      <family val="1"/>
      <charset val="136"/>
    </font>
    <font>
      <b/>
      <sz val="12"/>
      <color indexed="60"/>
      <name val="新細明體"/>
      <family val="1"/>
      <charset val="136"/>
    </font>
    <font>
      <sz val="12"/>
      <color indexed="8"/>
      <name val="新細明體"/>
      <family val="1"/>
      <charset val="136"/>
    </font>
    <font>
      <sz val="12"/>
      <color indexed="10"/>
      <name val="新細明體"/>
      <family val="1"/>
      <charset val="136"/>
    </font>
    <font>
      <b/>
      <sz val="12"/>
      <name val="TimesNewRoman"/>
      <family val="1"/>
    </font>
    <font>
      <b/>
      <sz val="12"/>
      <color rgb="FF339933"/>
      <name val="TimesNewRoman"/>
      <family val="1"/>
    </font>
    <font>
      <b/>
      <sz val="12"/>
      <color theme="1"/>
      <name val="Times New Roman"/>
      <family val="1"/>
    </font>
    <font>
      <b/>
      <sz val="12"/>
      <color theme="1"/>
      <name val="TimesNewRoman"/>
      <family val="1"/>
    </font>
    <font>
      <b/>
      <sz val="12"/>
      <color rgb="FFFF0000"/>
      <name val="TimesNewRoman"/>
      <family val="1"/>
    </font>
    <font>
      <b/>
      <sz val="12"/>
      <color rgb="FF0000FF"/>
      <name val="TimesNewRoman"/>
      <family val="1"/>
    </font>
    <font>
      <sz val="12"/>
      <color indexed="10"/>
      <name val="新細明體"/>
      <family val="1"/>
      <charset val="136"/>
      <scheme val="minor"/>
    </font>
    <font>
      <b/>
      <sz val="12"/>
      <color theme="1"/>
      <name val="新細明體"/>
      <family val="1"/>
      <charset val="136"/>
      <scheme val="minor"/>
    </font>
    <font>
      <b/>
      <sz val="12"/>
      <color rgb="FF339933"/>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sz val="10"/>
      <name val="新細明體"/>
      <family val="1"/>
      <charset val="136"/>
      <scheme val="minor"/>
    </font>
    <font>
      <b/>
      <sz val="14"/>
      <color indexed="10"/>
      <name val="新細明體"/>
      <family val="1"/>
      <charset val="136"/>
      <scheme val="minor"/>
    </font>
    <font>
      <b/>
      <sz val="12"/>
      <color indexed="61"/>
      <name val="新細明體"/>
      <family val="1"/>
      <charset val="136"/>
      <scheme val="minor"/>
    </font>
    <font>
      <sz val="12"/>
      <color indexed="8"/>
      <name val="新細明體"/>
      <family val="1"/>
      <charset val="136"/>
      <scheme val="minor"/>
    </font>
    <font>
      <b/>
      <sz val="14"/>
      <color indexed="53"/>
      <name val="新細明體"/>
      <family val="1"/>
      <charset val="136"/>
      <scheme val="minor"/>
    </font>
    <font>
      <sz val="12"/>
      <color indexed="60"/>
      <name val="新細明體"/>
      <family val="1"/>
      <charset val="136"/>
      <scheme val="minor"/>
    </font>
    <font>
      <sz val="12"/>
      <color indexed="61"/>
      <name val="新細明體"/>
      <family val="1"/>
      <charset val="136"/>
      <scheme val="minor"/>
    </font>
    <font>
      <b/>
      <sz val="12"/>
      <color indexed="60"/>
      <name val="新細明體"/>
      <family val="1"/>
      <charset val="136"/>
      <scheme val="minor"/>
    </font>
    <font>
      <sz val="10"/>
      <color indexed="8"/>
      <name val="新細明體"/>
      <family val="1"/>
      <charset val="136"/>
      <scheme val="minor"/>
    </font>
    <font>
      <b/>
      <sz val="10"/>
      <color indexed="10"/>
      <name val="新細明體"/>
      <family val="1"/>
      <charset val="136"/>
      <scheme val="minor"/>
    </font>
    <font>
      <b/>
      <sz val="12"/>
      <color rgb="FF006600"/>
      <name val="新細明體"/>
      <family val="1"/>
      <charset val="136"/>
    </font>
    <font>
      <b/>
      <sz val="12"/>
      <color rgb="FF00B050"/>
      <name val="新細明體"/>
      <family val="1"/>
      <charset val="136"/>
    </font>
    <font>
      <b/>
      <sz val="12"/>
      <color rgb="FF339933"/>
      <name val="新細明體"/>
      <family val="1"/>
      <charset val="136"/>
    </font>
    <font>
      <b/>
      <sz val="12"/>
      <color rgb="FFFF0000"/>
      <name val="新細明體"/>
      <family val="1"/>
      <charset val="136"/>
    </font>
    <font>
      <sz val="12"/>
      <color indexed="10"/>
      <name val="Arial"/>
      <family val="2"/>
    </font>
    <font>
      <b/>
      <sz val="12"/>
      <name val="新細明體"/>
      <family val="1"/>
      <charset val="136"/>
      <scheme val="maj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indexed="41"/>
        <bgColor indexed="64"/>
      </patternFill>
    </fill>
    <fill>
      <patternFill patternType="solid">
        <fgColor theme="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top/>
      <bottom style="thin">
        <color indexed="64"/>
      </bottom>
      <diagonal/>
    </border>
    <border>
      <left style="double">
        <color indexed="64"/>
      </left>
      <right/>
      <top style="thin">
        <color indexed="64"/>
      </top>
      <bottom/>
      <diagonal/>
    </border>
    <border>
      <left/>
      <right/>
      <top style="double">
        <color indexed="64"/>
      </top>
      <bottom/>
      <diagonal/>
    </border>
  </borders>
  <cellStyleXfs count="49">
    <xf numFmtId="0" fontId="0" fillId="0" borderId="0"/>
    <xf numFmtId="0" fontId="62" fillId="2" borderId="0" applyNumberFormat="0" applyBorder="0" applyAlignment="0" applyProtection="0">
      <alignment vertical="center"/>
    </xf>
    <xf numFmtId="0" fontId="62" fillId="3" borderId="0" applyNumberFormat="0" applyBorder="0" applyAlignment="0" applyProtection="0">
      <alignment vertical="center"/>
    </xf>
    <xf numFmtId="0" fontId="62" fillId="4" borderId="0" applyNumberFormat="0" applyBorder="0" applyAlignment="0" applyProtection="0">
      <alignment vertical="center"/>
    </xf>
    <xf numFmtId="0" fontId="62" fillId="5" borderId="0" applyNumberFormat="0" applyBorder="0" applyAlignment="0" applyProtection="0">
      <alignment vertical="center"/>
    </xf>
    <xf numFmtId="0" fontId="62" fillId="6" borderId="0" applyNumberFormat="0" applyBorder="0" applyAlignment="0" applyProtection="0">
      <alignment vertical="center"/>
    </xf>
    <xf numFmtId="0" fontId="62" fillId="7" borderId="0" applyNumberFormat="0" applyBorder="0" applyAlignment="0" applyProtection="0">
      <alignment vertical="center"/>
    </xf>
    <xf numFmtId="0" fontId="62" fillId="8" borderId="0" applyNumberFormat="0" applyBorder="0" applyAlignment="0" applyProtection="0">
      <alignment vertical="center"/>
    </xf>
    <xf numFmtId="0" fontId="62" fillId="9" borderId="0" applyNumberFormat="0" applyBorder="0" applyAlignment="0" applyProtection="0">
      <alignment vertical="center"/>
    </xf>
    <xf numFmtId="0" fontId="62" fillId="10" borderId="0" applyNumberFormat="0" applyBorder="0" applyAlignment="0" applyProtection="0">
      <alignment vertical="center"/>
    </xf>
    <xf numFmtId="0" fontId="62" fillId="5" borderId="0" applyNumberFormat="0" applyBorder="0" applyAlignment="0" applyProtection="0">
      <alignment vertical="center"/>
    </xf>
    <xf numFmtId="0" fontId="62" fillId="8" borderId="0" applyNumberFormat="0" applyBorder="0" applyAlignment="0" applyProtection="0">
      <alignment vertical="center"/>
    </xf>
    <xf numFmtId="0" fontId="62" fillId="11" borderId="0" applyNumberFormat="0" applyBorder="0" applyAlignment="0" applyProtection="0">
      <alignment vertical="center"/>
    </xf>
    <xf numFmtId="0" fontId="63" fillId="12" borderId="0" applyNumberFormat="0" applyBorder="0" applyAlignment="0" applyProtection="0">
      <alignment vertical="center"/>
    </xf>
    <xf numFmtId="0" fontId="63" fillId="9" borderId="0" applyNumberFormat="0" applyBorder="0" applyAlignment="0" applyProtection="0">
      <alignment vertical="center"/>
    </xf>
    <xf numFmtId="0" fontId="63" fillId="10" borderId="0" applyNumberFormat="0" applyBorder="0" applyAlignment="0" applyProtection="0">
      <alignment vertical="center"/>
    </xf>
    <xf numFmtId="0" fontId="63" fillId="13" borderId="0" applyNumberFormat="0" applyBorder="0" applyAlignment="0" applyProtection="0">
      <alignment vertical="center"/>
    </xf>
    <xf numFmtId="0" fontId="63" fillId="14" borderId="0" applyNumberFormat="0" applyBorder="0" applyAlignment="0" applyProtection="0">
      <alignment vertical="center"/>
    </xf>
    <xf numFmtId="0" fontId="63" fillId="15" borderId="0" applyNumberFormat="0" applyBorder="0" applyAlignment="0" applyProtection="0">
      <alignment vertical="center"/>
    </xf>
    <xf numFmtId="0" fontId="63" fillId="16" borderId="0" applyNumberFormat="0" applyBorder="0" applyAlignment="0" applyProtection="0">
      <alignment vertical="center"/>
    </xf>
    <xf numFmtId="0" fontId="63" fillId="17" borderId="0" applyNumberFormat="0" applyBorder="0" applyAlignment="0" applyProtection="0">
      <alignment vertical="center"/>
    </xf>
    <xf numFmtId="0" fontId="63" fillId="18" borderId="0" applyNumberFormat="0" applyBorder="0" applyAlignment="0" applyProtection="0">
      <alignment vertical="center"/>
    </xf>
    <xf numFmtId="0" fontId="63" fillId="13" borderId="0" applyNumberFormat="0" applyBorder="0" applyAlignment="0" applyProtection="0">
      <alignment vertical="center"/>
    </xf>
    <xf numFmtId="0" fontId="63" fillId="14" borderId="0" applyNumberFormat="0" applyBorder="0" applyAlignment="0" applyProtection="0">
      <alignment vertical="center"/>
    </xf>
    <xf numFmtId="0" fontId="63" fillId="19" borderId="0" applyNumberFormat="0" applyBorder="0" applyAlignment="0" applyProtection="0">
      <alignment vertical="center"/>
    </xf>
    <xf numFmtId="0" fontId="64" fillId="3" borderId="0" applyNumberFormat="0" applyBorder="0" applyAlignment="0" applyProtection="0">
      <alignment vertical="center"/>
    </xf>
    <xf numFmtId="0" fontId="65" fillId="20" borderId="1" applyNumberFormat="0" applyAlignment="0" applyProtection="0">
      <alignment vertical="center"/>
    </xf>
    <xf numFmtId="0" fontId="66" fillId="21" borderId="2" applyNumberFormat="0" applyAlignment="0" applyProtection="0">
      <alignment vertical="center"/>
    </xf>
    <xf numFmtId="0" fontId="67" fillId="0" borderId="0" applyNumberFormat="0" applyFill="0" applyBorder="0" applyAlignment="0" applyProtection="0">
      <alignment vertical="center"/>
    </xf>
    <xf numFmtId="0" fontId="68" fillId="4" borderId="0" applyNumberFormat="0" applyBorder="0" applyAlignment="0" applyProtection="0">
      <alignment vertical="center"/>
    </xf>
    <xf numFmtId="0" fontId="55" fillId="0" borderId="3" applyNumberFormat="0" applyFill="0" applyAlignment="0" applyProtection="0">
      <alignment vertical="center"/>
    </xf>
    <xf numFmtId="0" fontId="56" fillId="0" borderId="4" applyNumberFormat="0" applyFill="0" applyAlignment="0" applyProtection="0">
      <alignment vertical="center"/>
    </xf>
    <xf numFmtId="0" fontId="57" fillId="0" borderId="5" applyNumberFormat="0" applyFill="0" applyAlignment="0" applyProtection="0">
      <alignment vertical="center"/>
    </xf>
    <xf numFmtId="0" fontId="57" fillId="0" borderId="0" applyNumberFormat="0" applyFill="0" applyBorder="0" applyAlignment="0" applyProtection="0">
      <alignment vertical="center"/>
    </xf>
    <xf numFmtId="0" fontId="69" fillId="7" borderId="1" applyNumberFormat="0" applyAlignment="0" applyProtection="0">
      <alignment vertical="center"/>
    </xf>
    <xf numFmtId="0" fontId="70" fillId="0" borderId="6" applyNumberFormat="0" applyFill="0" applyAlignment="0" applyProtection="0">
      <alignment vertical="center"/>
    </xf>
    <xf numFmtId="0" fontId="71" fillId="22" borderId="0" applyNumberFormat="0" applyBorder="0" applyAlignment="0" applyProtection="0">
      <alignment vertical="center"/>
    </xf>
    <xf numFmtId="0" fontId="4" fillId="0" borderId="0"/>
    <xf numFmtId="0" fontId="1" fillId="23" borderId="7" applyNumberFormat="0" applyFont="0" applyAlignment="0" applyProtection="0">
      <alignment vertical="center"/>
    </xf>
    <xf numFmtId="0" fontId="72" fillId="20" borderId="8" applyNumberFormat="0" applyAlignment="0" applyProtection="0">
      <alignment vertical="center"/>
    </xf>
    <xf numFmtId="0" fontId="54" fillId="0" borderId="0" applyNumberFormat="0" applyFill="0" applyBorder="0" applyAlignment="0" applyProtection="0">
      <alignment vertical="center"/>
    </xf>
    <xf numFmtId="0" fontId="73" fillId="0" borderId="9" applyNumberFormat="0" applyFill="0" applyAlignment="0" applyProtection="0">
      <alignment vertical="center"/>
    </xf>
    <xf numFmtId="0" fontId="74" fillId="0" borderId="0" applyNumberFormat="0" applyFill="0" applyBorder="0" applyAlignment="0" applyProtection="0">
      <alignment vertical="center"/>
    </xf>
    <xf numFmtId="0" fontId="1" fillId="0" borderId="0"/>
    <xf numFmtId="0" fontId="34" fillId="0" borderId="0"/>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cellStyleXfs>
  <cellXfs count="1249">
    <xf numFmtId="0" fontId="0" fillId="0" borderId="0" xfId="0"/>
    <xf numFmtId="0" fontId="0" fillId="0" borderId="0" xfId="0" applyAlignment="1">
      <alignment horizontal="center"/>
    </xf>
    <xf numFmtId="0" fontId="0" fillId="0" borderId="0" xfId="0" applyBorder="1"/>
    <xf numFmtId="0" fontId="4" fillId="0" borderId="0" xfId="37"/>
    <xf numFmtId="176" fontId="10" fillId="0" borderId="0" xfId="37" applyNumberFormat="1" applyFont="1" applyBorder="1" applyProtection="1"/>
    <xf numFmtId="176" fontId="10" fillId="0" borderId="0" xfId="37" applyNumberFormat="1" applyFont="1" applyProtection="1"/>
    <xf numFmtId="0" fontId="10" fillId="0" borderId="0" xfId="37" applyFont="1" applyProtection="1"/>
    <xf numFmtId="176" fontId="5" fillId="24" borderId="10" xfId="37" applyNumberFormat="1" applyFont="1" applyFill="1" applyBorder="1" applyAlignment="1" applyProtection="1">
      <alignment horizontal="center" vertical="center" wrapText="1"/>
    </xf>
    <xf numFmtId="0" fontId="8" fillId="25" borderId="11" xfId="37" applyFont="1" applyFill="1" applyBorder="1" applyAlignment="1" applyProtection="1">
      <alignment horizontal="left" vertical="center"/>
    </xf>
    <xf numFmtId="177" fontId="4" fillId="25" borderId="12" xfId="37" applyNumberFormat="1" applyFont="1" applyFill="1" applyBorder="1" applyProtection="1"/>
    <xf numFmtId="176" fontId="4" fillId="25" borderId="12" xfId="37" applyNumberFormat="1" applyFont="1" applyFill="1" applyBorder="1" applyProtection="1"/>
    <xf numFmtId="176" fontId="4" fillId="25" borderId="12" xfId="37" applyNumberFormat="1" applyFont="1" applyFill="1" applyBorder="1" applyAlignment="1" applyProtection="1">
      <alignment horizontal="right"/>
    </xf>
    <xf numFmtId="176" fontId="4" fillId="25" borderId="10" xfId="37" applyNumberFormat="1" applyFont="1" applyFill="1" applyBorder="1" applyProtection="1"/>
    <xf numFmtId="176" fontId="4" fillId="25" borderId="13" xfId="37" applyNumberFormat="1" applyFont="1" applyFill="1" applyBorder="1" applyProtection="1"/>
    <xf numFmtId="0" fontId="4" fillId="25" borderId="12" xfId="37" applyFont="1" applyFill="1" applyBorder="1" applyProtection="1"/>
    <xf numFmtId="176" fontId="4" fillId="25" borderId="14" xfId="37" applyNumberFormat="1" applyFont="1" applyFill="1" applyBorder="1" applyProtection="1"/>
    <xf numFmtId="176" fontId="4" fillId="25" borderId="12" xfId="37" applyNumberFormat="1" applyFont="1" applyFill="1" applyBorder="1" applyAlignment="1" applyProtection="1">
      <alignment horizontal="center"/>
    </xf>
    <xf numFmtId="176" fontId="4" fillId="25" borderId="14" xfId="37" applyNumberFormat="1" applyFont="1" applyFill="1" applyBorder="1" applyAlignment="1" applyProtection="1">
      <alignment horizontal="center"/>
    </xf>
    <xf numFmtId="176" fontId="4" fillId="26" borderId="10" xfId="37" applyNumberFormat="1" applyFont="1" applyFill="1" applyBorder="1" applyAlignment="1" applyProtection="1">
      <alignment horizontal="right"/>
    </xf>
    <xf numFmtId="178" fontId="4" fillId="0" borderId="10" xfId="37" applyNumberFormat="1" applyBorder="1"/>
    <xf numFmtId="178" fontId="4" fillId="0" borderId="10" xfId="37" applyNumberFormat="1" applyFill="1" applyBorder="1"/>
    <xf numFmtId="178" fontId="4" fillId="26" borderId="10" xfId="37" applyNumberFormat="1" applyFont="1" applyFill="1" applyBorder="1" applyProtection="1"/>
    <xf numFmtId="0" fontId="4" fillId="0" borderId="0" xfId="37" applyFill="1"/>
    <xf numFmtId="178" fontId="4" fillId="25" borderId="12" xfId="37" applyNumberFormat="1" applyFont="1" applyFill="1" applyBorder="1" applyProtection="1"/>
    <xf numFmtId="0" fontId="10" fillId="0" borderId="0" xfId="37" applyFont="1" applyFill="1" applyBorder="1" applyProtection="1"/>
    <xf numFmtId="177" fontId="10" fillId="0" borderId="0" xfId="37" applyNumberFormat="1" applyFont="1" applyFill="1" applyBorder="1" applyProtection="1"/>
    <xf numFmtId="176" fontId="10" fillId="0" borderId="0" xfId="37" applyNumberFormat="1" applyFont="1" applyFill="1" applyBorder="1" applyProtection="1"/>
    <xf numFmtId="178" fontId="10" fillId="0" borderId="0" xfId="37" applyNumberFormat="1" applyFont="1" applyFill="1" applyBorder="1" applyProtection="1"/>
    <xf numFmtId="0" fontId="10" fillId="0" borderId="0" xfId="37" applyFont="1" applyFill="1" applyBorder="1" applyAlignment="1" applyProtection="1">
      <alignment horizontal="center"/>
    </xf>
    <xf numFmtId="0" fontId="4" fillId="0" borderId="0" xfId="37" applyFont="1"/>
    <xf numFmtId="0" fontId="4" fillId="0" borderId="0" xfId="37" applyFont="1" applyFill="1" applyBorder="1" applyProtection="1"/>
    <xf numFmtId="177" fontId="10" fillId="0" borderId="0" xfId="37" applyNumberFormat="1" applyFont="1" applyProtection="1"/>
    <xf numFmtId="178" fontId="4" fillId="27" borderId="0" xfId="37" applyNumberFormat="1" applyFont="1" applyFill="1" applyBorder="1" applyAlignment="1" applyProtection="1">
      <alignment horizontal="right"/>
    </xf>
    <xf numFmtId="0" fontId="4" fillId="27" borderId="0" xfId="37" applyFill="1" applyBorder="1"/>
    <xf numFmtId="178" fontId="4" fillId="27" borderId="0" xfId="37" applyNumberFormat="1" applyFont="1" applyFill="1" applyBorder="1" applyProtection="1"/>
    <xf numFmtId="2" fontId="4" fillId="27" borderId="0" xfId="37" applyNumberFormat="1" applyFont="1" applyFill="1" applyBorder="1" applyAlignment="1" applyProtection="1">
      <alignment horizontal="center"/>
    </xf>
    <xf numFmtId="176" fontId="4" fillId="27" borderId="0" xfId="37" applyNumberFormat="1" applyFont="1" applyFill="1" applyBorder="1" applyAlignment="1" applyProtection="1">
      <alignment horizontal="center"/>
    </xf>
    <xf numFmtId="0" fontId="4" fillId="26" borderId="13" xfId="37" applyFill="1" applyBorder="1"/>
    <xf numFmtId="178" fontId="4" fillId="26" borderId="13" xfId="37" applyNumberFormat="1" applyFont="1" applyFill="1" applyBorder="1" applyProtection="1"/>
    <xf numFmtId="178" fontId="4" fillId="26" borderId="13" xfId="37" applyNumberFormat="1" applyFont="1" applyFill="1" applyBorder="1" applyAlignment="1" applyProtection="1">
      <alignment horizontal="right"/>
    </xf>
    <xf numFmtId="2" fontId="4" fillId="26" borderId="13" xfId="37" applyNumberFormat="1" applyFont="1" applyFill="1" applyBorder="1" applyAlignment="1" applyProtection="1">
      <alignment horizontal="center"/>
    </xf>
    <xf numFmtId="176" fontId="4" fillId="26" borderId="13" xfId="37" applyNumberFormat="1" applyFont="1" applyFill="1" applyBorder="1" applyAlignment="1" applyProtection="1">
      <alignment horizontal="center"/>
    </xf>
    <xf numFmtId="0" fontId="4" fillId="26" borderId="15" xfId="37" applyFill="1" applyBorder="1"/>
    <xf numFmtId="178" fontId="4" fillId="26" borderId="15" xfId="37" applyNumberFormat="1" applyFont="1" applyFill="1" applyBorder="1" applyProtection="1"/>
    <xf numFmtId="178" fontId="4" fillId="26" borderId="15" xfId="37" applyNumberFormat="1" applyFont="1" applyFill="1" applyBorder="1" applyAlignment="1" applyProtection="1">
      <alignment horizontal="right"/>
    </xf>
    <xf numFmtId="2" fontId="4" fillId="26" borderId="15" xfId="37" applyNumberFormat="1" applyFont="1" applyFill="1" applyBorder="1" applyAlignment="1" applyProtection="1">
      <alignment horizontal="center"/>
    </xf>
    <xf numFmtId="176" fontId="4" fillId="26" borderId="15" xfId="37" applyNumberFormat="1" applyFont="1" applyFill="1" applyBorder="1" applyAlignment="1" applyProtection="1">
      <alignment horizontal="center"/>
    </xf>
    <xf numFmtId="0" fontId="0" fillId="26" borderId="16" xfId="0" applyFill="1" applyBorder="1" applyAlignment="1"/>
    <xf numFmtId="0" fontId="13" fillId="0" borderId="0" xfId="37" applyFont="1" applyFill="1" applyBorder="1" applyProtection="1"/>
    <xf numFmtId="0" fontId="9" fillId="27" borderId="0" xfId="0" applyFont="1" applyFill="1" applyBorder="1" applyAlignment="1">
      <alignment horizontal="center" vertical="center"/>
    </xf>
    <xf numFmtId="0" fontId="4" fillId="0" borderId="0" xfId="37" applyAlignment="1">
      <alignment horizontal="center" vertical="center"/>
    </xf>
    <xf numFmtId="176" fontId="8" fillId="25" borderId="12" xfId="37" applyNumberFormat="1" applyFont="1" applyFill="1" applyBorder="1" applyProtection="1"/>
    <xf numFmtId="0" fontId="4" fillId="28" borderId="10" xfId="37" applyFont="1" applyFill="1" applyBorder="1" applyProtection="1"/>
    <xf numFmtId="176" fontId="4" fillId="28" borderId="10" xfId="37" applyNumberFormat="1" applyFont="1" applyFill="1" applyBorder="1" applyAlignment="1" applyProtection="1">
      <alignment horizontal="right"/>
    </xf>
    <xf numFmtId="176" fontId="4" fillId="25" borderId="13" xfId="37" applyNumberFormat="1" applyFont="1" applyFill="1" applyBorder="1" applyAlignment="1" applyProtection="1">
      <alignment horizontal="left"/>
    </xf>
    <xf numFmtId="0" fontId="4" fillId="0" borderId="0" xfId="37" applyBorder="1"/>
    <xf numFmtId="0" fontId="4" fillId="26" borderId="0" xfId="37" applyFill="1"/>
    <xf numFmtId="178" fontId="4" fillId="26" borderId="0" xfId="37" applyNumberFormat="1" applyFill="1"/>
    <xf numFmtId="178" fontId="4" fillId="28" borderId="10" xfId="37" applyNumberFormat="1" applyFont="1" applyFill="1" applyBorder="1" applyProtection="1"/>
    <xf numFmtId="178" fontId="4" fillId="0" borderId="0" xfId="37" applyNumberFormat="1"/>
    <xf numFmtId="0" fontId="13" fillId="0" borderId="0" xfId="37" applyFont="1"/>
    <xf numFmtId="0" fontId="4" fillId="0" borderId="0" xfId="37" applyBorder="1" applyAlignment="1">
      <alignment horizontal="center"/>
    </xf>
    <xf numFmtId="0" fontId="5" fillId="25" borderId="12" xfId="37" applyFont="1" applyFill="1" applyBorder="1" applyAlignment="1" applyProtection="1">
      <alignment horizontal="left" vertical="center"/>
    </xf>
    <xf numFmtId="0" fontId="4" fillId="0" borderId="17" xfId="37" applyBorder="1"/>
    <xf numFmtId="0" fontId="4" fillId="0" borderId="18" xfId="37" applyBorder="1"/>
    <xf numFmtId="176" fontId="4" fillId="28" borderId="10" xfId="37" applyNumberFormat="1" applyFont="1" applyFill="1" applyBorder="1" applyProtection="1"/>
    <xf numFmtId="0" fontId="4" fillId="25" borderId="13" xfId="37" applyFont="1" applyFill="1" applyBorder="1" applyAlignment="1" applyProtection="1">
      <alignment horizontal="left"/>
    </xf>
    <xf numFmtId="176" fontId="4" fillId="25" borderId="19" xfId="37" applyNumberFormat="1" applyFont="1" applyFill="1" applyBorder="1" applyAlignment="1" applyProtection="1">
      <alignment horizontal="left"/>
    </xf>
    <xf numFmtId="0" fontId="4" fillId="25" borderId="10" xfId="37" applyFont="1" applyFill="1" applyBorder="1" applyAlignment="1" applyProtection="1">
      <alignment horizontal="left"/>
    </xf>
    <xf numFmtId="0" fontId="4" fillId="26" borderId="10" xfId="37" applyFont="1" applyFill="1" applyBorder="1" applyProtection="1">
      <protection locked="0"/>
    </xf>
    <xf numFmtId="0" fontId="12" fillId="26" borderId="11" xfId="37" applyFont="1" applyFill="1" applyBorder="1" applyProtection="1"/>
    <xf numFmtId="0" fontId="12" fillId="26" borderId="12" xfId="37" applyFont="1" applyFill="1" applyBorder="1" applyAlignment="1" applyProtection="1">
      <alignment horizontal="right"/>
    </xf>
    <xf numFmtId="176" fontId="4" fillId="0" borderId="0" xfId="37" applyNumberFormat="1" applyProtection="1"/>
    <xf numFmtId="176" fontId="12" fillId="0" borderId="0" xfId="37" applyNumberFormat="1" applyFont="1" applyFill="1" applyBorder="1" applyAlignment="1" applyProtection="1">
      <alignment horizontal="right"/>
    </xf>
    <xf numFmtId="176" fontId="10" fillId="0" borderId="0" xfId="37" applyNumberFormat="1" applyFont="1" applyFill="1" applyAlignment="1" applyProtection="1">
      <alignment wrapText="1"/>
    </xf>
    <xf numFmtId="0" fontId="10" fillId="0" borderId="0" xfId="37" applyFont="1" applyBorder="1" applyProtection="1"/>
    <xf numFmtId="0" fontId="10" fillId="0" borderId="0" xfId="37" applyFont="1" applyFill="1" applyProtection="1"/>
    <xf numFmtId="0" fontId="11" fillId="0" borderId="0" xfId="37" applyFont="1" applyFill="1" applyAlignment="1" applyProtection="1">
      <alignment wrapText="1"/>
    </xf>
    <xf numFmtId="176" fontId="11" fillId="0" borderId="0" xfId="37" applyNumberFormat="1" applyFont="1" applyFill="1" applyAlignment="1" applyProtection="1">
      <alignment wrapText="1"/>
    </xf>
    <xf numFmtId="0" fontId="10" fillId="0" borderId="0" xfId="37" applyFont="1" applyAlignment="1" applyProtection="1">
      <alignment horizontal="center"/>
    </xf>
    <xf numFmtId="178" fontId="4" fillId="28" borderId="20" xfId="37" applyNumberFormat="1" applyFont="1" applyFill="1" applyBorder="1" applyAlignment="1" applyProtection="1">
      <alignment horizontal="right"/>
    </xf>
    <xf numFmtId="178" fontId="4" fillId="28" borderId="20" xfId="37" applyNumberFormat="1" applyFont="1" applyFill="1" applyBorder="1" applyProtection="1"/>
    <xf numFmtId="178" fontId="5" fillId="25" borderId="15" xfId="37" applyNumberFormat="1" applyFont="1" applyFill="1" applyBorder="1" applyAlignment="1" applyProtection="1">
      <alignment horizontal="left" vertical="center"/>
    </xf>
    <xf numFmtId="178" fontId="4" fillId="25" borderId="10" xfId="37" applyNumberFormat="1" applyFont="1" applyFill="1" applyBorder="1" applyAlignment="1" applyProtection="1">
      <alignment horizontal="left"/>
    </xf>
    <xf numFmtId="176" fontId="4" fillId="26" borderId="12" xfId="37" applyNumberFormat="1" applyFont="1" applyFill="1" applyBorder="1" applyAlignment="1" applyProtection="1">
      <alignment horizontal="right"/>
    </xf>
    <xf numFmtId="178" fontId="4" fillId="26" borderId="12" xfId="37" applyNumberFormat="1" applyFill="1" applyBorder="1"/>
    <xf numFmtId="0" fontId="8" fillId="25" borderId="10" xfId="37" applyFont="1" applyFill="1" applyBorder="1"/>
    <xf numFmtId="176" fontId="8" fillId="25" borderId="10" xfId="37" applyNumberFormat="1" applyFont="1" applyFill="1" applyBorder="1"/>
    <xf numFmtId="178" fontId="14" fillId="29" borderId="10" xfId="37" applyNumberFormat="1" applyFont="1" applyFill="1" applyBorder="1"/>
    <xf numFmtId="178" fontId="4" fillId="29" borderId="10" xfId="37" applyNumberFormat="1" applyFill="1" applyBorder="1"/>
    <xf numFmtId="176" fontId="4" fillId="0" borderId="0" xfId="37" applyNumberFormat="1"/>
    <xf numFmtId="0" fontId="9" fillId="27" borderId="15" xfId="0" applyFont="1" applyFill="1" applyBorder="1" applyAlignment="1">
      <alignment horizontal="center" vertical="center"/>
    </xf>
    <xf numFmtId="0" fontId="4" fillId="29" borderId="10" xfId="37"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37" applyNumberFormat="1" applyFont="1" applyFill="1" applyBorder="1" applyProtection="1"/>
    <xf numFmtId="0" fontId="15" fillId="27" borderId="15" xfId="0" applyFont="1" applyFill="1" applyBorder="1" applyAlignment="1">
      <alignment vertical="center"/>
    </xf>
    <xf numFmtId="0" fontId="12" fillId="0" borderId="0" xfId="37" applyFont="1" applyFill="1"/>
    <xf numFmtId="0" fontId="12" fillId="27" borderId="0" xfId="0" applyFont="1" applyFill="1" applyAlignment="1" applyProtection="1">
      <alignment vertical="center"/>
      <protection locked="0"/>
    </xf>
    <xf numFmtId="0" fontId="12" fillId="27" borderId="0" xfId="37" applyFont="1" applyFill="1" applyProtection="1">
      <protection locked="0"/>
    </xf>
    <xf numFmtId="0" fontId="0" fillId="27" borderId="0" xfId="0" applyFill="1"/>
    <xf numFmtId="0" fontId="5" fillId="24" borderId="10" xfId="37" applyFont="1" applyFill="1" applyBorder="1" applyAlignment="1" applyProtection="1">
      <alignment horizontal="center" vertical="center" wrapText="1"/>
      <protection hidden="1"/>
    </xf>
    <xf numFmtId="177" fontId="5" fillId="24" borderId="10" xfId="37" applyNumberFormat="1" applyFont="1" applyFill="1" applyBorder="1" applyAlignment="1" applyProtection="1">
      <alignment horizontal="center" vertical="center" wrapText="1"/>
      <protection hidden="1"/>
    </xf>
    <xf numFmtId="176" fontId="5" fillId="24" borderId="10" xfId="37" applyNumberFormat="1" applyFont="1" applyFill="1" applyBorder="1" applyAlignment="1" applyProtection="1">
      <alignment horizontal="center" vertical="center" wrapText="1"/>
      <protection hidden="1"/>
    </xf>
    <xf numFmtId="0" fontId="5" fillId="24" borderId="14" xfId="37" applyFont="1" applyFill="1" applyBorder="1" applyAlignment="1" applyProtection="1">
      <alignment horizontal="center" vertical="center" wrapText="1"/>
      <protection hidden="1"/>
    </xf>
    <xf numFmtId="176" fontId="4" fillId="25" borderId="12" xfId="37" applyNumberFormat="1" applyFont="1" applyFill="1" applyBorder="1" applyProtection="1">
      <protection hidden="1"/>
    </xf>
    <xf numFmtId="178" fontId="4" fillId="26" borderId="14" xfId="37" applyNumberFormat="1" applyFont="1" applyFill="1" applyBorder="1" applyAlignment="1" applyProtection="1">
      <alignment horizontal="right"/>
      <protection hidden="1"/>
    </xf>
    <xf numFmtId="0" fontId="4" fillId="29" borderId="10" xfId="37" applyFont="1" applyFill="1" applyBorder="1" applyProtection="1">
      <protection hidden="1"/>
    </xf>
    <xf numFmtId="0" fontId="4" fillId="26" borderId="10" xfId="37" applyFont="1" applyFill="1" applyBorder="1" applyProtection="1">
      <protection hidden="1"/>
    </xf>
    <xf numFmtId="0" fontId="8" fillId="25" borderId="11" xfId="37" applyFont="1" applyFill="1" applyBorder="1" applyAlignment="1" applyProtection="1">
      <alignment horizontal="left" vertical="center"/>
      <protection hidden="1"/>
    </xf>
    <xf numFmtId="0" fontId="8" fillId="25" borderId="12" xfId="37" applyFont="1" applyFill="1" applyBorder="1" applyAlignment="1" applyProtection="1">
      <alignment horizontal="right" vertical="center"/>
      <protection hidden="1"/>
    </xf>
    <xf numFmtId="0" fontId="8" fillId="27" borderId="11" xfId="37" applyFont="1" applyFill="1" applyBorder="1" applyAlignment="1" applyProtection="1">
      <alignment horizontal="left" vertical="center"/>
      <protection hidden="1"/>
    </xf>
    <xf numFmtId="0" fontId="4" fillId="27" borderId="0" xfId="37" applyFill="1" applyBorder="1" applyAlignment="1" applyProtection="1">
      <alignment horizontal="right"/>
      <protection hidden="1"/>
    </xf>
    <xf numFmtId="178" fontId="4" fillId="27" borderId="0" xfId="37" applyNumberFormat="1" applyFont="1" applyFill="1" applyBorder="1" applyAlignment="1" applyProtection="1">
      <alignment horizontal="right"/>
      <protection hidden="1"/>
    </xf>
    <xf numFmtId="0" fontId="4" fillId="26" borderId="11" xfId="37" applyFont="1" applyFill="1" applyBorder="1" applyProtection="1">
      <protection hidden="1"/>
    </xf>
    <xf numFmtId="0" fontId="4" fillId="26" borderId="11" xfId="37"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37" applyFont="1" applyFill="1" applyBorder="1" applyAlignment="1" applyProtection="1">
      <alignment horizontal="left" vertical="center"/>
      <protection hidden="1"/>
    </xf>
    <xf numFmtId="0" fontId="4" fillId="28" borderId="10" xfId="37" applyFont="1" applyFill="1" applyBorder="1" applyProtection="1">
      <protection hidden="1"/>
    </xf>
    <xf numFmtId="176" fontId="4" fillId="25" borderId="12" xfId="37" applyNumberFormat="1" applyFont="1" applyFill="1" applyBorder="1" applyAlignment="1" applyProtection="1">
      <alignment horizontal="left"/>
      <protection hidden="1"/>
    </xf>
    <xf numFmtId="0" fontId="4" fillId="26" borderId="0" xfId="37" applyFill="1" applyProtection="1">
      <protection hidden="1"/>
    </xf>
    <xf numFmtId="0" fontId="4" fillId="26" borderId="0" xfId="37" applyFill="1" applyAlignment="1" applyProtection="1">
      <alignment horizontal="center"/>
      <protection hidden="1"/>
    </xf>
    <xf numFmtId="0" fontId="4" fillId="26" borderId="11" xfId="37" applyFill="1" applyBorder="1" applyProtection="1">
      <protection hidden="1"/>
    </xf>
    <xf numFmtId="0" fontId="4" fillId="26" borderId="0" xfId="37" applyFill="1" applyBorder="1" applyProtection="1">
      <protection hidden="1"/>
    </xf>
    <xf numFmtId="177" fontId="5" fillId="24" borderId="14" xfId="37" applyNumberFormat="1" applyFont="1" applyFill="1" applyBorder="1" applyAlignment="1" applyProtection="1">
      <alignment horizontal="center" vertical="center" wrapText="1"/>
      <protection hidden="1"/>
    </xf>
    <xf numFmtId="0" fontId="4" fillId="28" borderId="10" xfId="37" applyFont="1" applyFill="1" applyBorder="1" applyAlignment="1" applyProtection="1">
      <alignment horizontal="right"/>
      <protection hidden="1"/>
    </xf>
    <xf numFmtId="177" fontId="4" fillId="25" borderId="12" xfId="37" applyNumberFormat="1" applyFont="1" applyFill="1" applyBorder="1" applyProtection="1">
      <protection hidden="1"/>
    </xf>
    <xf numFmtId="177" fontId="4" fillId="28" borderId="10" xfId="37" applyNumberFormat="1" applyFont="1" applyFill="1" applyBorder="1" applyAlignment="1" applyProtection="1">
      <alignment horizontal="right"/>
      <protection hidden="1"/>
    </xf>
    <xf numFmtId="0" fontId="4" fillId="29" borderId="10" xfId="37" applyFill="1" applyBorder="1" applyProtection="1">
      <protection hidden="1"/>
    </xf>
    <xf numFmtId="178" fontId="4" fillId="26" borderId="12" xfId="37" applyNumberFormat="1" applyFont="1" applyFill="1" applyBorder="1" applyAlignment="1" applyProtection="1">
      <alignment horizontal="right"/>
      <protection hidden="1"/>
    </xf>
    <xf numFmtId="0" fontId="4" fillId="28" borderId="10" xfId="37" applyFont="1" applyFill="1" applyBorder="1" applyAlignment="1" applyProtection="1">
      <alignment horizontal="center"/>
      <protection hidden="1"/>
    </xf>
    <xf numFmtId="176" fontId="4" fillId="25" borderId="20" xfId="37" applyNumberFormat="1" applyFont="1" applyFill="1" applyBorder="1" applyProtection="1"/>
    <xf numFmtId="178" fontId="4" fillId="26" borderId="0" xfId="37" applyNumberFormat="1" applyFont="1" applyFill="1" applyBorder="1"/>
    <xf numFmtId="178" fontId="4" fillId="26" borderId="21" xfId="37" applyNumberFormat="1" applyFont="1" applyFill="1" applyBorder="1"/>
    <xf numFmtId="178" fontId="4" fillId="26" borderId="13" xfId="37" applyNumberFormat="1" applyFont="1" applyFill="1" applyBorder="1"/>
    <xf numFmtId="178" fontId="4" fillId="26" borderId="19" xfId="37" applyNumberFormat="1" applyFont="1" applyFill="1" applyBorder="1"/>
    <xf numFmtId="178" fontId="4" fillId="26" borderId="22" xfId="37" applyNumberFormat="1" applyFont="1" applyFill="1" applyBorder="1"/>
    <xf numFmtId="178" fontId="4" fillId="26" borderId="23" xfId="37" applyNumberFormat="1" applyFont="1" applyFill="1" applyBorder="1"/>
    <xf numFmtId="178" fontId="4" fillId="26" borderId="16" xfId="37" applyNumberFormat="1" applyFont="1" applyFill="1" applyBorder="1"/>
    <xf numFmtId="178" fontId="4" fillId="26" borderId="15" xfId="37" applyNumberFormat="1" applyFont="1" applyFill="1" applyBorder="1"/>
    <xf numFmtId="178" fontId="4" fillId="26" borderId="24" xfId="37" applyNumberFormat="1" applyFont="1" applyFill="1" applyBorder="1"/>
    <xf numFmtId="0" fontId="4" fillId="25" borderId="13" xfId="37"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37" applyFont="1" applyFill="1" applyBorder="1" applyAlignment="1" applyProtection="1">
      <alignment horizontal="center" vertical="center" wrapText="1"/>
      <protection hidden="1"/>
    </xf>
    <xf numFmtId="0" fontId="2" fillId="24" borderId="22" xfId="37" applyFont="1" applyFill="1" applyBorder="1" applyAlignment="1" applyProtection="1">
      <alignment horizontal="center" vertical="center" wrapText="1"/>
      <protection hidden="1"/>
    </xf>
    <xf numFmtId="176" fontId="2" fillId="24" borderId="25" xfId="37" applyNumberFormat="1" applyFont="1" applyFill="1" applyBorder="1" applyAlignment="1" applyProtection="1">
      <alignment horizontal="center" vertical="center" wrapText="1"/>
      <protection hidden="1"/>
    </xf>
    <xf numFmtId="177" fontId="2" fillId="24" borderId="26" xfId="37" applyNumberFormat="1" applyFont="1" applyFill="1" applyBorder="1" applyAlignment="1" applyProtection="1">
      <alignment horizontal="center" vertical="center" wrapText="1"/>
      <protection hidden="1"/>
    </xf>
    <xf numFmtId="177" fontId="2" fillId="24" borderId="10" xfId="37" applyNumberFormat="1" applyFont="1" applyFill="1" applyBorder="1" applyAlignment="1" applyProtection="1">
      <alignment horizontal="center" vertical="center" wrapText="1"/>
      <protection hidden="1"/>
    </xf>
    <xf numFmtId="0" fontId="2" fillId="24" borderId="14" xfId="37" applyFont="1" applyFill="1" applyBorder="1" applyAlignment="1" applyProtection="1">
      <alignment horizontal="center" vertical="center" wrapText="1"/>
      <protection hidden="1"/>
    </xf>
    <xf numFmtId="176" fontId="2" fillId="24" borderId="10" xfId="37" applyNumberFormat="1" applyFont="1" applyFill="1" applyBorder="1" applyAlignment="1" applyProtection="1">
      <alignment horizontal="center" vertical="center" wrapText="1"/>
      <protection hidden="1"/>
    </xf>
    <xf numFmtId="176" fontId="2" fillId="24" borderId="20" xfId="37" applyNumberFormat="1" applyFont="1" applyFill="1" applyBorder="1" applyAlignment="1" applyProtection="1">
      <alignment horizontal="center" vertical="center" wrapText="1"/>
      <protection hidden="1"/>
    </xf>
    <xf numFmtId="176" fontId="2" fillId="24" borderId="19" xfId="37" applyNumberFormat="1" applyFont="1" applyFill="1" applyBorder="1" applyAlignment="1" applyProtection="1">
      <alignment horizontal="center" vertical="center" wrapText="1"/>
      <protection hidden="1"/>
    </xf>
    <xf numFmtId="176" fontId="2" fillId="24" borderId="11" xfId="37" applyNumberFormat="1" applyFont="1" applyFill="1" applyBorder="1" applyAlignment="1" applyProtection="1">
      <alignment horizontal="center" vertical="center" wrapText="1"/>
      <protection hidden="1"/>
    </xf>
    <xf numFmtId="0" fontId="10" fillId="0" borderId="0" xfId="37" applyFont="1" applyAlignment="1">
      <alignment horizontal="center" vertical="center"/>
    </xf>
    <xf numFmtId="0" fontId="17" fillId="25" borderId="12" xfId="37" applyFont="1" applyFill="1" applyBorder="1" applyAlignment="1" applyProtection="1">
      <alignment horizontal="left" vertical="center"/>
    </xf>
    <xf numFmtId="176" fontId="10" fillId="25" borderId="12" xfId="37" applyNumberFormat="1" applyFont="1" applyFill="1" applyBorder="1" applyProtection="1"/>
    <xf numFmtId="176" fontId="17" fillId="25" borderId="12" xfId="37" applyNumberFormat="1" applyFont="1" applyFill="1" applyBorder="1" applyProtection="1"/>
    <xf numFmtId="176" fontId="10" fillId="25" borderId="10" xfId="37" applyNumberFormat="1" applyFont="1" applyFill="1" applyBorder="1" applyProtection="1"/>
    <xf numFmtId="0" fontId="17" fillId="0" borderId="0" xfId="37" applyFont="1" applyFill="1" applyBorder="1"/>
    <xf numFmtId="176" fontId="17" fillId="0" borderId="0" xfId="37" applyNumberFormat="1" applyFont="1" applyFill="1" applyBorder="1"/>
    <xf numFmtId="0" fontId="10" fillId="0" borderId="0" xfId="37" applyFont="1" applyFill="1" applyBorder="1"/>
    <xf numFmtId="0" fontId="10" fillId="0" borderId="0" xfId="37" applyFont="1"/>
    <xf numFmtId="0" fontId="10" fillId="28" borderId="25" xfId="37" applyFont="1" applyFill="1" applyBorder="1" applyProtection="1"/>
    <xf numFmtId="0" fontId="10" fillId="28" borderId="22" xfId="37" applyFont="1" applyFill="1" applyBorder="1" applyProtection="1"/>
    <xf numFmtId="176" fontId="10" fillId="28" borderId="25" xfId="37" applyNumberFormat="1" applyFont="1" applyFill="1" applyBorder="1" applyAlignment="1" applyProtection="1">
      <alignment horizontal="right"/>
    </xf>
    <xf numFmtId="0" fontId="10" fillId="28" borderId="10" xfId="37" applyFont="1" applyFill="1" applyBorder="1" applyProtection="1"/>
    <xf numFmtId="176" fontId="10" fillId="28" borderId="10" xfId="37" applyNumberFormat="1" applyFont="1" applyFill="1" applyBorder="1" applyAlignment="1" applyProtection="1">
      <alignment horizontal="right"/>
    </xf>
    <xf numFmtId="176" fontId="10" fillId="28" borderId="25" xfId="37" applyNumberFormat="1" applyFont="1" applyFill="1" applyBorder="1" applyProtection="1"/>
    <xf numFmtId="0" fontId="10" fillId="28" borderId="10" xfId="37" applyFont="1" applyFill="1" applyBorder="1" applyProtection="1">
      <protection hidden="1"/>
    </xf>
    <xf numFmtId="176" fontId="10" fillId="28" borderId="25" xfId="37" applyNumberFormat="1" applyFont="1" applyFill="1" applyBorder="1" applyAlignment="1" applyProtection="1">
      <alignment horizontal="right"/>
      <protection hidden="1"/>
    </xf>
    <xf numFmtId="176" fontId="10" fillId="28" borderId="23" xfId="37" applyNumberFormat="1" applyFont="1" applyFill="1" applyBorder="1" applyAlignment="1" applyProtection="1">
      <alignment horizontal="right"/>
      <protection hidden="1"/>
    </xf>
    <xf numFmtId="176" fontId="10" fillId="28" borderId="25" xfId="37" applyNumberFormat="1" applyFont="1" applyFill="1" applyBorder="1" applyProtection="1">
      <protection hidden="1"/>
    </xf>
    <xf numFmtId="176" fontId="10" fillId="28" borderId="22" xfId="37" applyNumberFormat="1" applyFont="1" applyFill="1" applyBorder="1" applyProtection="1">
      <protection hidden="1"/>
    </xf>
    <xf numFmtId="176" fontId="10" fillId="28" borderId="23" xfId="37" applyNumberFormat="1" applyFont="1" applyFill="1" applyBorder="1" applyProtection="1">
      <protection hidden="1"/>
    </xf>
    <xf numFmtId="176" fontId="10" fillId="28" borderId="25" xfId="37" applyNumberFormat="1" applyFont="1" applyFill="1" applyBorder="1" applyAlignment="1" applyProtection="1">
      <alignment horizontal="center"/>
      <protection hidden="1"/>
    </xf>
    <xf numFmtId="176" fontId="10" fillId="28" borderId="11" xfId="37" applyNumberFormat="1" applyFont="1" applyFill="1" applyBorder="1" applyAlignment="1" applyProtection="1">
      <alignment horizontal="center"/>
      <protection hidden="1"/>
    </xf>
    <xf numFmtId="176" fontId="10" fillId="28" borderId="10" xfId="37" applyNumberFormat="1" applyFont="1" applyFill="1" applyBorder="1" applyAlignment="1" applyProtection="1">
      <alignment horizontal="center"/>
      <protection hidden="1"/>
    </xf>
    <xf numFmtId="178" fontId="10" fillId="0" borderId="0" xfId="37" applyNumberFormat="1" applyFont="1" applyFill="1" applyBorder="1"/>
    <xf numFmtId="176" fontId="10" fillId="25" borderId="12" xfId="37" applyNumberFormat="1" applyFont="1" applyFill="1" applyBorder="1" applyAlignment="1" applyProtection="1">
      <alignment horizontal="left"/>
    </xf>
    <xf numFmtId="176" fontId="10" fillId="25" borderId="13"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protection hidden="1"/>
    </xf>
    <xf numFmtId="176" fontId="10" fillId="25" borderId="12" xfId="37" applyNumberFormat="1" applyFont="1" applyFill="1" applyBorder="1" applyAlignment="1" applyProtection="1">
      <alignment horizontal="left"/>
      <protection hidden="1"/>
    </xf>
    <xf numFmtId="0" fontId="10" fillId="25" borderId="12" xfId="37" applyFont="1" applyFill="1" applyBorder="1" applyAlignment="1" applyProtection="1">
      <alignment horizontal="left"/>
      <protection hidden="1"/>
    </xf>
    <xf numFmtId="0" fontId="10" fillId="29" borderId="26" xfId="37" applyFont="1" applyFill="1" applyBorder="1" applyProtection="1">
      <protection hidden="1"/>
    </xf>
    <xf numFmtId="0" fontId="10" fillId="29" borderId="16" xfId="37" applyFont="1" applyFill="1" applyBorder="1" applyProtection="1">
      <protection hidden="1"/>
    </xf>
    <xf numFmtId="178" fontId="10" fillId="29" borderId="16" xfId="37" applyNumberFormat="1" applyFont="1" applyFill="1" applyBorder="1" applyProtection="1">
      <protection hidden="1"/>
    </xf>
    <xf numFmtId="176" fontId="10" fillId="26" borderId="16" xfId="37" applyNumberFormat="1" applyFont="1" applyFill="1" applyBorder="1" applyAlignment="1" applyProtection="1">
      <alignment horizontal="right"/>
    </xf>
    <xf numFmtId="178" fontId="10" fillId="0" borderId="10" xfId="37" applyNumberFormat="1" applyFont="1" applyBorder="1"/>
    <xf numFmtId="178" fontId="10" fillId="30" borderId="10" xfId="37" applyNumberFormat="1" applyFont="1" applyFill="1" applyBorder="1" applyProtection="1">
      <protection hidden="1"/>
    </xf>
    <xf numFmtId="178" fontId="10" fillId="26" borderId="10" xfId="37" applyNumberFormat="1" applyFont="1" applyFill="1" applyBorder="1" applyAlignment="1" applyProtection="1">
      <alignment horizontal="right"/>
      <protection hidden="1"/>
    </xf>
    <xf numFmtId="178" fontId="10" fillId="26" borderId="10" xfId="37" applyNumberFormat="1" applyFont="1" applyFill="1" applyBorder="1" applyAlignment="1" applyProtection="1">
      <alignment horizontal="right"/>
    </xf>
    <xf numFmtId="178" fontId="10" fillId="0" borderId="10" xfId="37" applyNumberFormat="1" applyFont="1" applyFill="1" applyBorder="1"/>
    <xf numFmtId="178" fontId="10" fillId="0" borderId="10" xfId="37" applyNumberFormat="1" applyFont="1" applyFill="1" applyBorder="1" applyProtection="1">
      <protection locked="0"/>
    </xf>
    <xf numFmtId="178" fontId="10" fillId="26" borderId="24" xfId="37" applyNumberFormat="1" applyFont="1" applyFill="1" applyBorder="1" applyAlignment="1" applyProtection="1">
      <alignment horizontal="right"/>
      <protection hidden="1"/>
    </xf>
    <xf numFmtId="178" fontId="10" fillId="31" borderId="24" xfId="37" applyNumberFormat="1" applyFont="1" applyFill="1" applyBorder="1" applyAlignment="1" applyProtection="1">
      <alignment horizontal="right"/>
      <protection hidden="1"/>
    </xf>
    <xf numFmtId="178" fontId="10" fillId="30" borderId="26" xfId="37" applyNumberFormat="1" applyFont="1" applyFill="1" applyBorder="1" applyProtection="1">
      <protection hidden="1"/>
    </xf>
    <xf numFmtId="178" fontId="10" fillId="30" borderId="24" xfId="37" applyNumberFormat="1" applyFont="1" applyFill="1" applyBorder="1" applyAlignment="1" applyProtection="1">
      <alignment horizontal="center"/>
      <protection hidden="1"/>
    </xf>
    <xf numFmtId="178" fontId="10" fillId="30" borderId="26" xfId="37" applyNumberFormat="1" applyFont="1" applyFill="1" applyBorder="1" applyAlignment="1" applyProtection="1">
      <alignment horizontal="center"/>
      <protection hidden="1"/>
    </xf>
    <xf numFmtId="178" fontId="10" fillId="30" borderId="16" xfId="37" applyNumberFormat="1" applyFont="1" applyFill="1" applyBorder="1" applyAlignment="1" applyProtection="1">
      <alignment horizontal="center"/>
      <protection hidden="1"/>
    </xf>
    <xf numFmtId="176" fontId="10" fillId="30" borderId="16" xfId="37" applyNumberFormat="1" applyFont="1" applyFill="1" applyBorder="1" applyAlignment="1" applyProtection="1">
      <alignment horizontal="center"/>
      <protection hidden="1"/>
    </xf>
    <xf numFmtId="178" fontId="10" fillId="29" borderId="11" xfId="37" applyNumberFormat="1" applyFont="1" applyFill="1" applyBorder="1" applyProtection="1">
      <protection hidden="1"/>
    </xf>
    <xf numFmtId="176" fontId="10" fillId="26" borderId="11" xfId="37" applyNumberFormat="1" applyFont="1" applyFill="1" applyBorder="1" applyAlignment="1" applyProtection="1">
      <alignment horizontal="right"/>
    </xf>
    <xf numFmtId="178" fontId="10" fillId="26" borderId="14" xfId="37" applyNumberFormat="1" applyFont="1" applyFill="1" applyBorder="1" applyAlignment="1" applyProtection="1">
      <alignment horizontal="right"/>
      <protection hidden="1"/>
    </xf>
    <xf numFmtId="0" fontId="17" fillId="25" borderId="12" xfId="37" applyFont="1" applyFill="1" applyBorder="1" applyAlignment="1" applyProtection="1">
      <alignment horizontal="left" vertical="center"/>
      <protection hidden="1"/>
    </xf>
    <xf numFmtId="178" fontId="17" fillId="25" borderId="12" xfId="37" applyNumberFormat="1" applyFont="1" applyFill="1" applyBorder="1" applyAlignment="1" applyProtection="1">
      <alignment horizontal="left" vertical="center"/>
    </xf>
    <xf numFmtId="178" fontId="10" fillId="25" borderId="12" xfId="37" applyNumberFormat="1" applyFont="1" applyFill="1" applyBorder="1" applyAlignment="1" applyProtection="1">
      <alignment horizontal="left"/>
    </xf>
    <xf numFmtId="178" fontId="10" fillId="25" borderId="12" xfId="37" applyNumberFormat="1" applyFont="1" applyFill="1" applyBorder="1" applyAlignment="1" applyProtection="1">
      <alignment horizontal="right"/>
      <protection hidden="1"/>
    </xf>
    <xf numFmtId="178" fontId="10" fillId="25" borderId="12" xfId="37" applyNumberFormat="1" applyFont="1" applyFill="1" applyBorder="1" applyAlignment="1" applyProtection="1">
      <alignment horizontal="left"/>
      <protection hidden="1"/>
    </xf>
    <xf numFmtId="178" fontId="10" fillId="25" borderId="12" xfId="37" applyNumberFormat="1" applyFont="1" applyFill="1" applyBorder="1" applyAlignment="1" applyProtection="1">
      <alignment horizontal="center"/>
      <protection hidden="1"/>
    </xf>
    <xf numFmtId="176" fontId="10" fillId="25" borderId="11" xfId="37" applyNumberFormat="1" applyFont="1" applyFill="1" applyBorder="1" applyAlignment="1" applyProtection="1">
      <alignment horizontal="center"/>
      <protection hidden="1"/>
    </xf>
    <xf numFmtId="176" fontId="10" fillId="25" borderId="12" xfId="37" applyNumberFormat="1" applyFont="1" applyFill="1" applyBorder="1" applyAlignment="1" applyProtection="1">
      <alignment horizontal="center"/>
      <protection hidden="1"/>
    </xf>
    <xf numFmtId="0" fontId="10" fillId="0" borderId="0" xfId="37" applyFont="1" applyBorder="1"/>
    <xf numFmtId="0" fontId="10" fillId="29" borderId="22" xfId="37" applyFont="1" applyFill="1" applyBorder="1" applyProtection="1">
      <protection hidden="1"/>
    </xf>
    <xf numFmtId="178" fontId="10" fillId="29" borderId="21" xfId="37" applyNumberFormat="1" applyFont="1" applyFill="1" applyBorder="1" applyProtection="1">
      <protection hidden="1"/>
    </xf>
    <xf numFmtId="176" fontId="10" fillId="26" borderId="21"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protection hidden="1"/>
    </xf>
    <xf numFmtId="0" fontId="2" fillId="24" borderId="20" xfId="37" applyFont="1" applyFill="1" applyBorder="1" applyAlignment="1" applyProtection="1">
      <alignment horizontal="center" vertical="center" wrapText="1"/>
      <protection hidden="1"/>
    </xf>
    <xf numFmtId="0" fontId="2" fillId="24" borderId="21" xfId="37" applyFont="1" applyFill="1" applyBorder="1" applyAlignment="1" applyProtection="1">
      <alignment horizontal="center" vertical="center" wrapText="1"/>
      <protection hidden="1"/>
    </xf>
    <xf numFmtId="178" fontId="10" fillId="25" borderId="12" xfId="37" applyNumberFormat="1" applyFont="1" applyFill="1" applyBorder="1" applyProtection="1"/>
    <xf numFmtId="176" fontId="10" fillId="25" borderId="12" xfId="37" applyNumberFormat="1" applyFont="1" applyFill="1" applyBorder="1" applyProtection="1">
      <protection hidden="1"/>
    </xf>
    <xf numFmtId="178" fontId="10" fillId="28" borderId="10" xfId="37" applyNumberFormat="1" applyFont="1" applyFill="1" applyBorder="1" applyProtection="1"/>
    <xf numFmtId="176" fontId="10" fillId="28" borderId="22" xfId="37" applyNumberFormat="1" applyFont="1" applyFill="1" applyBorder="1" applyAlignment="1" applyProtection="1">
      <alignment horizontal="center"/>
      <protection hidden="1"/>
    </xf>
    <xf numFmtId="178" fontId="10" fillId="25" borderId="13" xfId="37" applyNumberFormat="1" applyFont="1" applyFill="1" applyBorder="1" applyAlignment="1" applyProtection="1">
      <alignment horizontal="left"/>
    </xf>
    <xf numFmtId="0" fontId="10" fillId="0" borderId="10" xfId="37" applyFont="1" applyBorder="1"/>
    <xf numFmtId="176" fontId="11" fillId="26" borderId="16" xfId="37" applyNumberFormat="1" applyFont="1" applyFill="1" applyBorder="1" applyAlignment="1" applyProtection="1">
      <alignment horizontal="right"/>
    </xf>
    <xf numFmtId="176" fontId="11" fillId="26" borderId="11" xfId="37" applyNumberFormat="1" applyFont="1" applyFill="1" applyBorder="1" applyAlignment="1" applyProtection="1">
      <alignment horizontal="right"/>
    </xf>
    <xf numFmtId="176" fontId="11" fillId="26" borderId="21" xfId="37" applyNumberFormat="1" applyFont="1" applyFill="1" applyBorder="1" applyAlignment="1" applyProtection="1">
      <alignment horizontal="right"/>
    </xf>
    <xf numFmtId="0" fontId="18" fillId="0" borderId="0" xfId="37" applyFont="1"/>
    <xf numFmtId="178" fontId="10" fillId="0" borderId="0" xfId="37" applyNumberFormat="1" applyFont="1" applyFill="1" applyBorder="1" applyProtection="1">
      <protection hidden="1"/>
    </xf>
    <xf numFmtId="178" fontId="10" fillId="0" borderId="0" xfId="37" applyNumberFormat="1" applyFont="1" applyFill="1" applyBorder="1" applyAlignment="1" applyProtection="1">
      <alignment horizontal="center"/>
      <protection hidden="1"/>
    </xf>
    <xf numFmtId="176" fontId="10" fillId="25" borderId="14" xfId="37" applyNumberFormat="1" applyFont="1" applyFill="1" applyBorder="1" applyAlignment="1" applyProtection="1">
      <alignment horizontal="left"/>
      <protection hidden="1"/>
    </xf>
    <xf numFmtId="176" fontId="10" fillId="25" borderId="14" xfId="37" applyNumberFormat="1" applyFont="1" applyFill="1" applyBorder="1" applyAlignment="1" applyProtection="1">
      <alignment horizontal="center"/>
      <protection hidden="1"/>
    </xf>
    <xf numFmtId="178" fontId="4" fillId="26" borderId="10" xfId="37" applyNumberFormat="1" applyFill="1" applyBorder="1" applyProtection="1">
      <protection hidden="1"/>
    </xf>
    <xf numFmtId="176" fontId="10" fillId="28" borderId="10" xfId="37" applyNumberFormat="1" applyFont="1" applyFill="1" applyBorder="1" applyProtection="1">
      <protection hidden="1"/>
    </xf>
    <xf numFmtId="0" fontId="10" fillId="28" borderId="25" xfId="37" applyFont="1" applyFill="1" applyBorder="1" applyAlignment="1" applyProtection="1">
      <alignment horizontal="right"/>
      <protection hidden="1"/>
    </xf>
    <xf numFmtId="176" fontId="11" fillId="26" borderId="12" xfId="37" applyNumberFormat="1" applyFont="1" applyFill="1" applyBorder="1" applyAlignment="1" applyProtection="1">
      <alignment horizontal="right"/>
    </xf>
    <xf numFmtId="178" fontId="10" fillId="26" borderId="12" xfId="37" applyNumberFormat="1" applyFont="1" applyFill="1" applyBorder="1" applyAlignment="1" applyProtection="1">
      <alignment horizontal="right"/>
      <protection hidden="1"/>
    </xf>
    <xf numFmtId="178" fontId="10" fillId="26" borderId="12" xfId="37" applyNumberFormat="1" applyFont="1" applyFill="1" applyBorder="1" applyAlignment="1" applyProtection="1">
      <alignment horizontal="right"/>
    </xf>
    <xf numFmtId="0" fontId="10" fillId="29" borderId="10" xfId="37" applyFont="1" applyFill="1" applyBorder="1" applyProtection="1">
      <protection hidden="1"/>
    </xf>
    <xf numFmtId="0" fontId="10" fillId="29" borderId="20" xfId="37" applyFont="1" applyFill="1" applyBorder="1" applyProtection="1">
      <protection hidden="1"/>
    </xf>
    <xf numFmtId="0" fontId="10" fillId="29" borderId="21" xfId="37" applyFont="1" applyFill="1" applyBorder="1" applyProtection="1">
      <protection hidden="1"/>
    </xf>
    <xf numFmtId="0" fontId="10" fillId="29" borderId="11" xfId="37" applyFont="1" applyFill="1" applyBorder="1" applyProtection="1">
      <protection hidden="1"/>
    </xf>
    <xf numFmtId="0" fontId="17" fillId="0" borderId="0" xfId="37"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37" applyFont="1" applyFill="1" applyBorder="1" applyProtection="1">
      <protection locked="0"/>
    </xf>
    <xf numFmtId="0" fontId="12" fillId="27" borderId="28" xfId="37" applyFont="1" applyFill="1" applyBorder="1" applyProtection="1">
      <protection locked="0"/>
    </xf>
    <xf numFmtId="0" fontId="2" fillId="24" borderId="29" xfId="37" applyFont="1" applyFill="1" applyBorder="1" applyAlignment="1" applyProtection="1">
      <alignment horizontal="center" vertical="center" wrapText="1"/>
      <protection hidden="1"/>
    </xf>
    <xf numFmtId="0" fontId="17" fillId="25" borderId="30" xfId="37" applyFont="1" applyFill="1" applyBorder="1" applyAlignment="1" applyProtection="1">
      <alignment horizontal="left" vertical="center"/>
    </xf>
    <xf numFmtId="0" fontId="10" fillId="28" borderId="31" xfId="37" applyFont="1" applyFill="1" applyBorder="1" applyProtection="1">
      <protection hidden="1"/>
    </xf>
    <xf numFmtId="176" fontId="10" fillId="25" borderId="32" xfId="37" applyNumberFormat="1" applyFont="1" applyFill="1" applyBorder="1" applyAlignment="1" applyProtection="1">
      <alignment horizontal="left"/>
      <protection hidden="1"/>
    </xf>
    <xf numFmtId="0" fontId="10" fillId="29" borderId="33" xfId="37" applyFont="1" applyFill="1" applyBorder="1" applyProtection="1">
      <protection hidden="1"/>
    </xf>
    <xf numFmtId="0" fontId="10" fillId="29" borderId="34" xfId="37" applyFont="1" applyFill="1" applyBorder="1" applyProtection="1">
      <protection hidden="1"/>
    </xf>
    <xf numFmtId="0" fontId="17" fillId="25" borderId="32" xfId="37" applyFont="1" applyFill="1" applyBorder="1" applyAlignment="1" applyProtection="1">
      <alignment horizontal="left" vertical="center"/>
    </xf>
    <xf numFmtId="0" fontId="10" fillId="29" borderId="29" xfId="37" applyFont="1" applyFill="1" applyBorder="1" applyProtection="1">
      <protection hidden="1"/>
    </xf>
    <xf numFmtId="0" fontId="10" fillId="29" borderId="35" xfId="37" applyFont="1" applyFill="1" applyBorder="1" applyProtection="1">
      <protection hidden="1"/>
    </xf>
    <xf numFmtId="0" fontId="10" fillId="29" borderId="36" xfId="37" applyFont="1" applyFill="1" applyBorder="1" applyProtection="1">
      <protection hidden="1"/>
    </xf>
    <xf numFmtId="178" fontId="10" fillId="29" borderId="36" xfId="37" applyNumberFormat="1" applyFont="1" applyFill="1" applyBorder="1" applyProtection="1">
      <protection hidden="1"/>
    </xf>
    <xf numFmtId="178" fontId="10" fillId="26" borderId="37" xfId="37" applyNumberFormat="1" applyFont="1" applyFill="1" applyBorder="1" applyAlignment="1" applyProtection="1">
      <alignment horizontal="right"/>
      <protection hidden="1"/>
    </xf>
    <xf numFmtId="178" fontId="10" fillId="26" borderId="37" xfId="37" applyNumberFormat="1" applyFont="1" applyFill="1" applyBorder="1" applyAlignment="1" applyProtection="1">
      <alignment horizontal="right"/>
    </xf>
    <xf numFmtId="176" fontId="10" fillId="30" borderId="38" xfId="37" applyNumberFormat="1" applyFont="1" applyFill="1" applyBorder="1" applyAlignment="1" applyProtection="1">
      <alignment horizontal="center"/>
      <protection hidden="1"/>
    </xf>
    <xf numFmtId="0" fontId="10" fillId="28" borderId="25" xfId="37" applyFont="1" applyFill="1" applyBorder="1" applyProtection="1">
      <protection hidden="1"/>
    </xf>
    <xf numFmtId="176" fontId="10" fillId="26" borderId="22" xfId="37" applyNumberFormat="1" applyFont="1" applyFill="1" applyBorder="1" applyAlignment="1" applyProtection="1">
      <alignment horizontal="right"/>
    </xf>
    <xf numFmtId="0" fontId="12" fillId="27" borderId="23" xfId="37" applyFont="1" applyFill="1" applyBorder="1" applyProtection="1">
      <protection locked="0"/>
    </xf>
    <xf numFmtId="176" fontId="10" fillId="30" borderId="26" xfId="37" applyNumberFormat="1" applyFont="1" applyFill="1" applyBorder="1" applyAlignment="1" applyProtection="1">
      <alignment horizontal="center"/>
      <protection hidden="1"/>
    </xf>
    <xf numFmtId="0" fontId="4" fillId="25" borderId="14" xfId="37" applyFont="1" applyFill="1" applyBorder="1" applyProtection="1"/>
    <xf numFmtId="176" fontId="4" fillId="27" borderId="23" xfId="37" applyNumberFormat="1" applyFont="1" applyFill="1" applyBorder="1" applyAlignment="1" applyProtection="1">
      <alignment horizontal="center"/>
    </xf>
    <xf numFmtId="176" fontId="4" fillId="26" borderId="19" xfId="37" applyNumberFormat="1" applyFont="1" applyFill="1" applyBorder="1" applyAlignment="1" applyProtection="1">
      <alignment horizontal="center"/>
    </xf>
    <xf numFmtId="176" fontId="4" fillId="26" borderId="24" xfId="37" applyNumberFormat="1" applyFont="1" applyFill="1" applyBorder="1" applyAlignment="1" applyProtection="1">
      <alignment horizontal="center"/>
    </xf>
    <xf numFmtId="176" fontId="10" fillId="25" borderId="14" xfId="37" applyNumberFormat="1" applyFont="1" applyFill="1" applyBorder="1" applyProtection="1">
      <protection hidden="1"/>
    </xf>
    <xf numFmtId="0" fontId="0" fillId="0" borderId="0" xfId="0" applyFill="1"/>
    <xf numFmtId="176" fontId="10" fillId="25" borderId="10" xfId="37" applyNumberFormat="1" applyFont="1" applyFill="1" applyBorder="1" applyAlignment="1" applyProtection="1">
      <alignment horizontal="left"/>
    </xf>
    <xf numFmtId="0" fontId="17" fillId="25" borderId="10" xfId="37" applyFont="1" applyFill="1" applyBorder="1" applyAlignment="1" applyProtection="1">
      <alignment horizontal="left" vertical="center"/>
    </xf>
    <xf numFmtId="178" fontId="6" fillId="0" borderId="10" xfId="37" applyNumberFormat="1" applyFont="1" applyBorder="1"/>
    <xf numFmtId="0" fontId="4" fillId="29" borderId="10" xfId="37" applyFont="1" applyFill="1" applyBorder="1" applyAlignment="1" applyProtection="1">
      <alignment horizontal="right"/>
      <protection hidden="1"/>
    </xf>
    <xf numFmtId="178" fontId="4" fillId="0" borderId="10" xfId="37" applyNumberFormat="1" applyFont="1" applyBorder="1"/>
    <xf numFmtId="2" fontId="10" fillId="30" borderId="10" xfId="37" applyNumberFormat="1" applyFont="1" applyFill="1" applyBorder="1" applyProtection="1">
      <protection hidden="1"/>
    </xf>
    <xf numFmtId="2" fontId="10" fillId="25" borderId="13" xfId="37" applyNumberFormat="1" applyFont="1" applyFill="1" applyBorder="1" applyAlignment="1" applyProtection="1">
      <alignment horizontal="left"/>
    </xf>
    <xf numFmtId="2" fontId="17" fillId="25" borderId="12" xfId="37" applyNumberFormat="1" applyFont="1" applyFill="1" applyBorder="1" applyAlignment="1" applyProtection="1">
      <alignment horizontal="left" vertical="center"/>
    </xf>
    <xf numFmtId="2" fontId="10" fillId="30" borderId="39" xfId="37" applyNumberFormat="1" applyFont="1" applyFill="1" applyBorder="1" applyProtection="1">
      <protection hidden="1"/>
    </xf>
    <xf numFmtId="2" fontId="10" fillId="25" borderId="12" xfId="37" applyNumberFormat="1" applyFont="1" applyFill="1" applyBorder="1" applyAlignment="1" applyProtection="1">
      <alignment horizontal="left"/>
      <protection hidden="1"/>
    </xf>
    <xf numFmtId="2" fontId="10" fillId="30" borderId="24" xfId="37" applyNumberFormat="1" applyFont="1" applyFill="1" applyBorder="1" applyAlignment="1" applyProtection="1">
      <alignment horizontal="center"/>
      <protection hidden="1"/>
    </xf>
    <xf numFmtId="2" fontId="10" fillId="30" borderId="26" xfId="37" applyNumberFormat="1" applyFont="1" applyFill="1" applyBorder="1" applyAlignment="1" applyProtection="1">
      <alignment horizontal="center"/>
      <protection hidden="1"/>
    </xf>
    <xf numFmtId="2" fontId="10" fillId="30" borderId="40" xfId="37" applyNumberFormat="1" applyFont="1" applyFill="1" applyBorder="1" applyAlignment="1" applyProtection="1">
      <alignment horizontal="center"/>
      <protection hidden="1"/>
    </xf>
    <xf numFmtId="2" fontId="10" fillId="30" borderId="41" xfId="37" applyNumberFormat="1" applyFont="1" applyFill="1" applyBorder="1" applyAlignment="1" applyProtection="1">
      <alignment horizontal="center"/>
      <protection hidden="1"/>
    </xf>
    <xf numFmtId="0" fontId="21" fillId="0" borderId="0" xfId="0" applyFont="1" applyFill="1"/>
    <xf numFmtId="176" fontId="21" fillId="25" borderId="12" xfId="37" applyNumberFormat="1" applyFont="1" applyFill="1" applyBorder="1" applyProtection="1"/>
    <xf numFmtId="0" fontId="21" fillId="28" borderId="10" xfId="37" applyFont="1" applyFill="1" applyBorder="1" applyProtection="1"/>
    <xf numFmtId="176" fontId="21" fillId="25" borderId="13" xfId="37" applyNumberFormat="1" applyFont="1" applyFill="1" applyBorder="1" applyAlignment="1" applyProtection="1">
      <alignment horizontal="left"/>
    </xf>
    <xf numFmtId="178" fontId="21" fillId="28" borderId="20" xfId="37" applyNumberFormat="1" applyFont="1" applyFill="1" applyBorder="1" applyProtection="1"/>
    <xf numFmtId="176" fontId="22" fillId="25" borderId="12" xfId="37" applyNumberFormat="1" applyFont="1" applyFill="1" applyBorder="1" applyProtection="1"/>
    <xf numFmtId="0" fontId="22" fillId="28" borderId="10" xfId="37" applyFont="1" applyFill="1" applyBorder="1" applyProtection="1"/>
    <xf numFmtId="176" fontId="22" fillId="25" borderId="13" xfId="37" applyNumberFormat="1" applyFont="1" applyFill="1" applyBorder="1" applyAlignment="1" applyProtection="1">
      <alignment horizontal="left"/>
    </xf>
    <xf numFmtId="178" fontId="23" fillId="25" borderId="15" xfId="37" applyNumberFormat="1" applyFont="1" applyFill="1" applyBorder="1" applyAlignment="1" applyProtection="1">
      <alignment horizontal="left" vertical="center"/>
    </xf>
    <xf numFmtId="178" fontId="24" fillId="28" borderId="20" xfId="37"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37" applyNumberFormat="1" applyFont="1" applyBorder="1" applyProtection="1"/>
    <xf numFmtId="0" fontId="21" fillId="0" borderId="0" xfId="0" applyFont="1" applyFill="1" applyBorder="1"/>
    <xf numFmtId="178" fontId="4" fillId="0" borderId="0" xfId="37" applyNumberFormat="1" applyBorder="1"/>
    <xf numFmtId="0" fontId="1" fillId="0" borderId="10" xfId="0" applyFont="1" applyBorder="1"/>
    <xf numFmtId="178" fontId="4" fillId="0" borderId="10" xfId="37" applyNumberFormat="1" applyFont="1" applyFill="1" applyBorder="1"/>
    <xf numFmtId="0" fontId="4" fillId="0" borderId="10" xfId="0" applyFont="1" applyBorder="1"/>
    <xf numFmtId="0" fontId="1" fillId="0" borderId="10" xfId="0" applyFont="1" applyFill="1" applyBorder="1"/>
    <xf numFmtId="176" fontId="25" fillId="25" borderId="10" xfId="37" applyNumberFormat="1" applyFont="1" applyFill="1" applyBorder="1" applyAlignment="1" applyProtection="1">
      <alignment horizontal="left"/>
    </xf>
    <xf numFmtId="0" fontId="26" fillId="0" borderId="10" xfId="0" applyFont="1" applyFill="1" applyBorder="1"/>
    <xf numFmtId="0" fontId="27" fillId="25" borderId="10" xfId="37"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37" applyNumberFormat="1" applyFont="1" applyFill="1" applyBorder="1"/>
    <xf numFmtId="178" fontId="10" fillId="0" borderId="36" xfId="37" applyNumberFormat="1" applyFont="1" applyFill="1" applyBorder="1"/>
    <xf numFmtId="0" fontId="4" fillId="0" borderId="10" xfId="0" applyFont="1" applyFill="1" applyBorder="1"/>
    <xf numFmtId="0" fontId="2" fillId="25" borderId="10" xfId="37" applyFont="1" applyFill="1" applyBorder="1" applyAlignment="1" applyProtection="1">
      <alignment horizontal="left" vertical="center"/>
    </xf>
    <xf numFmtId="178" fontId="4" fillId="26" borderId="26" xfId="37" applyNumberFormat="1" applyFill="1" applyBorder="1" applyProtection="1">
      <protection hidden="1"/>
    </xf>
    <xf numFmtId="176" fontId="10" fillId="30" borderId="36" xfId="37" applyNumberFormat="1" applyFont="1" applyFill="1" applyBorder="1" applyAlignment="1" applyProtection="1">
      <alignment horizontal="center"/>
      <protection hidden="1"/>
    </xf>
    <xf numFmtId="178" fontId="10" fillId="0" borderId="39" xfId="37"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37" applyNumberFormat="1" applyFont="1" applyFill="1" applyBorder="1" applyProtection="1">
      <protection hidden="1"/>
    </xf>
    <xf numFmtId="2" fontId="10" fillId="28" borderId="22" xfId="37" applyNumberFormat="1" applyFont="1" applyFill="1" applyBorder="1" applyProtection="1">
      <protection hidden="1"/>
    </xf>
    <xf numFmtId="178" fontId="10" fillId="0" borderId="11" xfId="37" applyNumberFormat="1" applyFont="1" applyBorder="1"/>
    <xf numFmtId="0" fontId="10" fillId="0" borderId="11" xfId="37" applyFont="1" applyBorder="1"/>
    <xf numFmtId="178" fontId="10" fillId="30" borderId="14" xfId="37" applyNumberFormat="1" applyFont="1" applyFill="1" applyBorder="1" applyProtection="1">
      <protection hidden="1"/>
    </xf>
    <xf numFmtId="176" fontId="10" fillId="25" borderId="13" xfId="37" applyNumberFormat="1" applyFont="1" applyFill="1" applyBorder="1" applyAlignment="1" applyProtection="1">
      <alignment horizontal="left"/>
      <protection hidden="1"/>
    </xf>
    <xf numFmtId="0" fontId="2" fillId="24" borderId="25" xfId="37" applyFont="1" applyFill="1" applyBorder="1" applyAlignment="1" applyProtection="1">
      <alignment horizontal="center" vertical="center" wrapText="1"/>
      <protection hidden="1"/>
    </xf>
    <xf numFmtId="0" fontId="2" fillId="24" borderId="26" xfId="37" applyFont="1" applyFill="1" applyBorder="1" applyAlignment="1" applyProtection="1">
      <alignment horizontal="center" vertical="center" wrapText="1"/>
      <protection hidden="1"/>
    </xf>
    <xf numFmtId="178" fontId="10" fillId="25" borderId="0" xfId="37" applyNumberFormat="1" applyFont="1" applyFill="1" applyBorder="1" applyAlignment="1" applyProtection="1">
      <alignment horizontal="left"/>
    </xf>
    <xf numFmtId="178" fontId="10" fillId="0" borderId="26" xfId="37" applyNumberFormat="1" applyFont="1" applyFill="1" applyBorder="1" applyProtection="1">
      <protection locked="0"/>
    </xf>
    <xf numFmtId="0" fontId="25" fillId="32" borderId="10" xfId="37" applyFont="1" applyFill="1" applyBorder="1" applyProtection="1">
      <protection locked="0"/>
    </xf>
    <xf numFmtId="178" fontId="25" fillId="0" borderId="10" xfId="37" applyNumberFormat="1" applyFont="1" applyFill="1" applyBorder="1"/>
    <xf numFmtId="178" fontId="25" fillId="26" borderId="10" xfId="37" applyNumberFormat="1" applyFont="1" applyFill="1" applyBorder="1" applyAlignment="1" applyProtection="1">
      <alignment horizontal="right"/>
      <protection hidden="1"/>
    </xf>
    <xf numFmtId="178" fontId="25" fillId="26" borderId="10" xfId="37" applyNumberFormat="1" applyFont="1" applyFill="1" applyBorder="1" applyAlignment="1" applyProtection="1">
      <alignment horizontal="right"/>
    </xf>
    <xf numFmtId="178" fontId="25" fillId="0" borderId="10" xfId="37" applyNumberFormat="1" applyFont="1" applyFill="1" applyBorder="1" applyProtection="1">
      <protection locked="0"/>
    </xf>
    <xf numFmtId="178" fontId="25" fillId="25" borderId="10" xfId="37" applyNumberFormat="1" applyFont="1" applyFill="1" applyBorder="1" applyAlignment="1" applyProtection="1">
      <alignment horizontal="left"/>
    </xf>
    <xf numFmtId="178" fontId="25" fillId="25" borderId="10" xfId="37" applyNumberFormat="1" applyFont="1" applyFill="1" applyBorder="1" applyAlignment="1" applyProtection="1">
      <alignment horizontal="right"/>
      <protection hidden="1"/>
    </xf>
    <xf numFmtId="178" fontId="25" fillId="25" borderId="10" xfId="37" applyNumberFormat="1" applyFont="1" applyFill="1" applyBorder="1" applyAlignment="1" applyProtection="1">
      <alignment horizontal="left"/>
      <protection hidden="1"/>
    </xf>
    <xf numFmtId="0" fontId="25" fillId="0" borderId="10" xfId="37" applyFont="1" applyBorder="1"/>
    <xf numFmtId="0" fontId="26" fillId="0" borderId="11" xfId="0" applyFont="1" applyBorder="1"/>
    <xf numFmtId="0" fontId="26" fillId="0" borderId="11" xfId="0" applyFont="1" applyFill="1" applyBorder="1"/>
    <xf numFmtId="178" fontId="10" fillId="0" borderId="14" xfId="37" applyNumberFormat="1" applyFont="1" applyFill="1" applyBorder="1" applyProtection="1">
      <protection locked="0"/>
    </xf>
    <xf numFmtId="178" fontId="25" fillId="0" borderId="14" xfId="37" applyNumberFormat="1" applyFont="1" applyFill="1" applyBorder="1" applyProtection="1">
      <protection locked="0"/>
    </xf>
    <xf numFmtId="178" fontId="10" fillId="0" borderId="24" xfId="37" applyNumberFormat="1" applyFont="1" applyFill="1" applyBorder="1" applyProtection="1">
      <protection locked="0"/>
    </xf>
    <xf numFmtId="0" fontId="26" fillId="0" borderId="14" xfId="0" applyFont="1" applyBorder="1"/>
    <xf numFmtId="176" fontId="10" fillId="30" borderId="10" xfId="37" applyNumberFormat="1" applyFont="1" applyFill="1" applyBorder="1" applyAlignment="1" applyProtection="1">
      <alignment horizontal="center"/>
      <protection hidden="1"/>
    </xf>
    <xf numFmtId="176" fontId="10" fillId="25" borderId="10" xfId="37" applyNumberFormat="1" applyFont="1" applyFill="1" applyBorder="1" applyAlignment="1" applyProtection="1">
      <alignment horizontal="left"/>
      <protection hidden="1"/>
    </xf>
    <xf numFmtId="176" fontId="10" fillId="25" borderId="10" xfId="37" applyNumberFormat="1" applyFont="1" applyFill="1" applyBorder="1" applyAlignment="1" applyProtection="1">
      <alignment horizontal="center"/>
      <protection hidden="1"/>
    </xf>
    <xf numFmtId="176" fontId="10" fillId="25" borderId="10" xfId="37" applyNumberFormat="1" applyFont="1" applyFill="1" applyBorder="1" applyProtection="1">
      <protection hidden="1"/>
    </xf>
    <xf numFmtId="0" fontId="4" fillId="26" borderId="12" xfId="37" applyFont="1" applyFill="1" applyBorder="1" applyAlignment="1" applyProtection="1">
      <alignment horizontal="left"/>
      <protection hidden="1"/>
    </xf>
    <xf numFmtId="0" fontId="0" fillId="0" borderId="0" xfId="0" applyAlignment="1">
      <alignment vertical="center"/>
    </xf>
    <xf numFmtId="0" fontId="7" fillId="25" borderId="10" xfId="37" applyFont="1" applyFill="1" applyBorder="1" applyAlignment="1" applyProtection="1">
      <alignment horizontal="left" vertical="center"/>
    </xf>
    <xf numFmtId="178" fontId="7" fillId="25" borderId="10" xfId="37" applyNumberFormat="1" applyFont="1" applyFill="1" applyBorder="1" applyAlignment="1" applyProtection="1">
      <alignment horizontal="left" vertical="center"/>
    </xf>
    <xf numFmtId="178" fontId="6" fillId="25" borderId="10" xfId="37" applyNumberFormat="1" applyFont="1" applyFill="1" applyBorder="1" applyAlignment="1" applyProtection="1">
      <alignment horizontal="left"/>
    </xf>
    <xf numFmtId="178" fontId="10" fillId="26" borderId="11" xfId="37" applyNumberFormat="1" applyFont="1" applyFill="1" applyBorder="1" applyAlignment="1" applyProtection="1">
      <alignment horizontal="right"/>
    </xf>
    <xf numFmtId="178" fontId="10" fillId="25" borderId="10" xfId="37" applyNumberFormat="1" applyFont="1" applyFill="1" applyBorder="1" applyAlignment="1" applyProtection="1">
      <alignment horizontal="left"/>
    </xf>
    <xf numFmtId="178" fontId="10" fillId="31" borderId="10" xfId="37" applyNumberFormat="1" applyFont="1" applyFill="1" applyBorder="1" applyAlignment="1" applyProtection="1">
      <alignment horizontal="right"/>
      <protection hidden="1"/>
    </xf>
    <xf numFmtId="0" fontId="10" fillId="28" borderId="22" xfId="37" applyFont="1" applyFill="1" applyBorder="1" applyProtection="1">
      <protection hidden="1"/>
    </xf>
    <xf numFmtId="0" fontId="5" fillId="24" borderId="11" xfId="37" applyFont="1" applyFill="1" applyBorder="1" applyAlignment="1" applyProtection="1">
      <alignment horizontal="center" vertical="center" wrapText="1"/>
      <protection hidden="1"/>
    </xf>
    <xf numFmtId="0" fontId="4" fillId="28" borderId="11" xfId="37" applyFont="1" applyFill="1" applyBorder="1" applyProtection="1">
      <protection hidden="1"/>
    </xf>
    <xf numFmtId="0" fontId="4" fillId="29" borderId="11" xfId="37" applyFont="1" applyFill="1" applyBorder="1" applyProtection="1">
      <protection hidden="1"/>
    </xf>
    <xf numFmtId="176" fontId="5" fillId="24" borderId="14" xfId="37" applyNumberFormat="1" applyFont="1" applyFill="1" applyBorder="1" applyAlignment="1" applyProtection="1">
      <alignment horizontal="center" vertical="center" wrapText="1"/>
      <protection hidden="1"/>
    </xf>
    <xf numFmtId="0" fontId="4" fillId="28" borderId="14" xfId="37" applyFont="1" applyFill="1" applyBorder="1" applyProtection="1">
      <protection hidden="1"/>
    </xf>
    <xf numFmtId="0" fontId="8" fillId="25" borderId="13" xfId="37" applyFont="1" applyFill="1" applyBorder="1" applyAlignment="1" applyProtection="1">
      <alignment horizontal="right" vertical="center"/>
      <protection hidden="1"/>
    </xf>
    <xf numFmtId="0" fontId="8" fillId="25" borderId="13" xfId="37"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37" applyFill="1" applyBorder="1"/>
    <xf numFmtId="178" fontId="4" fillId="26" borderId="0" xfId="37" applyNumberFormat="1" applyFont="1" applyFill="1" applyBorder="1" applyProtection="1"/>
    <xf numFmtId="178" fontId="4" fillId="26" borderId="0" xfId="37" applyNumberFormat="1" applyFont="1" applyFill="1" applyBorder="1" applyAlignment="1" applyProtection="1">
      <alignment horizontal="right"/>
    </xf>
    <xf numFmtId="2" fontId="4" fillId="26" borderId="0" xfId="37" applyNumberFormat="1" applyFont="1" applyFill="1" applyBorder="1" applyAlignment="1" applyProtection="1">
      <alignment horizontal="center"/>
    </xf>
    <xf numFmtId="176" fontId="4" fillId="26" borderId="0" xfId="37" applyNumberFormat="1" applyFont="1" applyFill="1" applyBorder="1" applyAlignment="1" applyProtection="1">
      <alignment horizontal="center"/>
    </xf>
    <xf numFmtId="176" fontId="4" fillId="26" borderId="23" xfId="37" applyNumberFormat="1" applyFont="1" applyFill="1" applyBorder="1" applyAlignment="1" applyProtection="1">
      <alignment horizontal="center"/>
    </xf>
    <xf numFmtId="176" fontId="11" fillId="26" borderId="10" xfId="37"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37" applyFont="1" applyFill="1" applyBorder="1" applyAlignment="1" applyProtection="1">
      <alignment horizontal="right"/>
      <protection hidden="1"/>
    </xf>
    <xf numFmtId="178" fontId="4" fillId="29" borderId="10" xfId="37" applyNumberFormat="1" applyFont="1" applyFill="1" applyBorder="1"/>
    <xf numFmtId="178" fontId="10" fillId="29" borderId="26" xfId="37" applyNumberFormat="1" applyFont="1" applyFill="1" applyBorder="1" applyProtection="1">
      <protection hidden="1"/>
    </xf>
    <xf numFmtId="178" fontId="10" fillId="0" borderId="0" xfId="37" applyNumberFormat="1" applyFont="1" applyFill="1" applyBorder="1" applyProtection="1">
      <protection locked="0"/>
    </xf>
    <xf numFmtId="178" fontId="25" fillId="0" borderId="20" xfId="37" applyNumberFormat="1" applyFont="1" applyFill="1" applyBorder="1" applyProtection="1">
      <protection locked="0"/>
    </xf>
    <xf numFmtId="178" fontId="10" fillId="30" borderId="19" xfId="37" applyNumberFormat="1" applyFont="1" applyFill="1" applyBorder="1" applyProtection="1">
      <protection hidden="1"/>
    </xf>
    <xf numFmtId="0" fontId="10" fillId="28" borderId="26" xfId="37" applyFont="1" applyFill="1" applyBorder="1" applyProtection="1"/>
    <xf numFmtId="0" fontId="10" fillId="28" borderId="26" xfId="37" applyFont="1" applyFill="1" applyBorder="1" applyProtection="1">
      <protection hidden="1"/>
    </xf>
    <xf numFmtId="176" fontId="10" fillId="28" borderId="26" xfId="37" applyNumberFormat="1" applyFont="1" applyFill="1" applyBorder="1" applyProtection="1">
      <protection hidden="1"/>
    </xf>
    <xf numFmtId="0" fontId="10" fillId="0" borderId="0" xfId="37" applyFont="1" applyFill="1" applyBorder="1" applyProtection="1">
      <protection hidden="1"/>
    </xf>
    <xf numFmtId="176" fontId="10" fillId="25" borderId="15" xfId="37" applyNumberFormat="1" applyFont="1" applyFill="1" applyBorder="1" applyAlignment="1" applyProtection="1">
      <alignment horizontal="left"/>
      <protection hidden="1"/>
    </xf>
    <xf numFmtId="176" fontId="10" fillId="0" borderId="0" xfId="37" applyNumberFormat="1" applyFont="1" applyFill="1" applyBorder="1" applyAlignment="1" applyProtection="1">
      <alignment horizontal="center"/>
      <protection hidden="1"/>
    </xf>
    <xf numFmtId="176" fontId="10" fillId="0" borderId="0" xfId="37" applyNumberFormat="1" applyFont="1" applyFill="1" applyBorder="1" applyAlignment="1" applyProtection="1">
      <alignment horizontal="right"/>
    </xf>
    <xf numFmtId="0" fontId="4" fillId="0" borderId="0" xfId="0" applyFont="1" applyFill="1" applyBorder="1"/>
    <xf numFmtId="178" fontId="10" fillId="0" borderId="0" xfId="37" applyNumberFormat="1" applyFont="1" applyFill="1" applyBorder="1" applyAlignment="1" applyProtection="1">
      <alignment horizontal="right"/>
      <protection hidden="1"/>
    </xf>
    <xf numFmtId="178" fontId="10" fillId="0" borderId="0" xfId="37" applyNumberFormat="1" applyFont="1" applyFill="1" applyBorder="1" applyAlignment="1" applyProtection="1">
      <alignment horizontal="right"/>
    </xf>
    <xf numFmtId="0" fontId="10" fillId="25" borderId="15" xfId="37" applyFont="1" applyFill="1" applyBorder="1" applyAlignment="1" applyProtection="1">
      <alignment horizontal="left"/>
      <protection hidden="1"/>
    </xf>
    <xf numFmtId="0" fontId="4" fillId="0" borderId="0" xfId="37" applyFont="1" applyAlignment="1">
      <alignment vertical="center"/>
    </xf>
    <xf numFmtId="0" fontId="4" fillId="0" borderId="0" xfId="37" applyFont="1" applyAlignment="1">
      <alignment vertical="top"/>
    </xf>
    <xf numFmtId="178" fontId="10" fillId="30" borderId="10" xfId="37" applyNumberFormat="1" applyFont="1" applyFill="1" applyBorder="1" applyAlignment="1" applyProtection="1">
      <alignment horizontal="center"/>
      <protection hidden="1"/>
    </xf>
    <xf numFmtId="176" fontId="2" fillId="24" borderId="14" xfId="37" applyNumberFormat="1" applyFont="1" applyFill="1" applyBorder="1" applyAlignment="1" applyProtection="1">
      <alignment horizontal="center" vertical="center" wrapText="1"/>
      <protection hidden="1"/>
    </xf>
    <xf numFmtId="176" fontId="10" fillId="28" borderId="14" xfId="37" applyNumberFormat="1" applyFont="1" applyFill="1" applyBorder="1" applyProtection="1">
      <protection hidden="1"/>
    </xf>
    <xf numFmtId="176" fontId="10" fillId="28" borderId="16" xfId="37" applyNumberFormat="1" applyFont="1" applyFill="1" applyBorder="1" applyAlignment="1" applyProtection="1">
      <alignment horizontal="center"/>
      <protection hidden="1"/>
    </xf>
    <xf numFmtId="176" fontId="10" fillId="28" borderId="26" xfId="37"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37" applyFont="1" applyFill="1" applyBorder="1" applyAlignment="1" applyProtection="1">
      <alignment horizontal="left" vertical="center"/>
      <protection hidden="1"/>
    </xf>
    <xf numFmtId="0" fontId="17" fillId="25" borderId="0" xfId="37" applyFont="1" applyFill="1" applyBorder="1" applyAlignment="1" applyProtection="1">
      <alignment horizontal="left" vertical="center"/>
    </xf>
    <xf numFmtId="0" fontId="0" fillId="0" borderId="0" xfId="0" applyAlignment="1">
      <alignment wrapText="1"/>
    </xf>
    <xf numFmtId="0" fontId="29" fillId="0" borderId="0" xfId="37" applyFont="1"/>
    <xf numFmtId="0" fontId="12" fillId="26" borderId="13" xfId="37" applyFont="1" applyFill="1" applyBorder="1"/>
    <xf numFmtId="0" fontId="12" fillId="26" borderId="0" xfId="37" applyFont="1" applyFill="1" applyBorder="1"/>
    <xf numFmtId="0" fontId="31" fillId="0" borderId="0" xfId="37" applyFont="1" applyFill="1" applyBorder="1" applyProtection="1"/>
    <xf numFmtId="0" fontId="31" fillId="0" borderId="0" xfId="0" applyFont="1"/>
    <xf numFmtId="176" fontId="30" fillId="24" borderId="10" xfId="37" applyNumberFormat="1" applyFont="1" applyFill="1" applyBorder="1" applyAlignment="1" applyProtection="1">
      <alignment horizontal="center" vertical="center" wrapText="1"/>
      <protection hidden="1"/>
    </xf>
    <xf numFmtId="0" fontId="32" fillId="0" borderId="0" xfId="0" applyFont="1"/>
    <xf numFmtId="0" fontId="32" fillId="0" borderId="0" xfId="37" applyFont="1"/>
    <xf numFmtId="0" fontId="4" fillId="25" borderId="12" xfId="37" applyFont="1" applyFill="1" applyBorder="1" applyAlignment="1" applyProtection="1">
      <alignment horizontal="center"/>
    </xf>
    <xf numFmtId="178" fontId="4" fillId="26" borderId="13" xfId="37" applyNumberFormat="1" applyFont="1" applyFill="1" applyBorder="1" applyAlignment="1" applyProtection="1">
      <alignment horizontal="center"/>
    </xf>
    <xf numFmtId="178" fontId="4" fillId="26" borderId="0" xfId="37" applyNumberFormat="1" applyFont="1" applyFill="1" applyBorder="1" applyAlignment="1" applyProtection="1">
      <alignment horizontal="center"/>
    </xf>
    <xf numFmtId="178" fontId="4" fillId="26" borderId="15" xfId="37" applyNumberFormat="1" applyFont="1" applyFill="1" applyBorder="1" applyAlignment="1" applyProtection="1">
      <alignment horizontal="center"/>
    </xf>
    <xf numFmtId="176" fontId="10" fillId="0" borderId="0" xfId="37"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37" applyBorder="1" applyAlignment="1">
      <alignment horizontal="center"/>
    </xf>
    <xf numFmtId="0" fontId="12" fillId="27" borderId="0" xfId="37" applyFont="1" applyFill="1" applyBorder="1" applyAlignment="1" applyProtection="1">
      <alignment horizontal="center"/>
      <protection locked="0"/>
    </xf>
    <xf numFmtId="176" fontId="10" fillId="25" borderId="12" xfId="37" applyNumberFormat="1" applyFont="1" applyFill="1" applyBorder="1" applyAlignment="1" applyProtection="1">
      <alignment horizontal="center"/>
    </xf>
    <xf numFmtId="0" fontId="17" fillId="25" borderId="12" xfId="37" applyFont="1" applyFill="1" applyBorder="1" applyAlignment="1" applyProtection="1">
      <alignment horizontal="center" vertical="center"/>
    </xf>
    <xf numFmtId="0" fontId="0" fillId="0" borderId="0" xfId="0" applyAlignment="1">
      <alignment vertical="top" wrapText="1"/>
    </xf>
    <xf numFmtId="178" fontId="25" fillId="25" borderId="12" xfId="37" applyNumberFormat="1" applyFont="1" applyFill="1" applyBorder="1" applyAlignment="1" applyProtection="1">
      <alignment horizontal="left"/>
    </xf>
    <xf numFmtId="0" fontId="17" fillId="25" borderId="14" xfId="37" applyFont="1" applyFill="1" applyBorder="1" applyAlignment="1" applyProtection="1">
      <alignment horizontal="left" vertical="center"/>
      <protection hidden="1"/>
    </xf>
    <xf numFmtId="176" fontId="10" fillId="26" borderId="10" xfId="37" applyNumberFormat="1" applyFont="1" applyFill="1" applyBorder="1" applyAlignment="1" applyProtection="1">
      <alignment horizontal="right"/>
    </xf>
    <xf numFmtId="176" fontId="10" fillId="25" borderId="11" xfId="37" applyNumberFormat="1" applyFont="1" applyFill="1" applyBorder="1" applyProtection="1">
      <protection hidden="1"/>
    </xf>
    <xf numFmtId="0" fontId="17" fillId="25" borderId="14" xfId="37" applyFont="1" applyFill="1" applyBorder="1" applyAlignment="1" applyProtection="1">
      <alignment horizontal="left" vertical="center"/>
    </xf>
    <xf numFmtId="2" fontId="4" fillId="0" borderId="10" xfId="0" applyNumberFormat="1" applyFont="1" applyBorder="1"/>
    <xf numFmtId="2" fontId="23" fillId="25" borderId="15" xfId="37" applyNumberFormat="1" applyFont="1" applyFill="1" applyBorder="1" applyAlignment="1" applyProtection="1">
      <alignment horizontal="left" vertical="center"/>
    </xf>
    <xf numFmtId="2" fontId="24" fillId="28" borderId="20" xfId="37" applyNumberFormat="1" applyFont="1" applyFill="1" applyBorder="1" applyProtection="1"/>
    <xf numFmtId="0" fontId="4" fillId="26" borderId="16" xfId="37"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37" applyNumberFormat="1" applyFont="1" applyBorder="1" applyProtection="1"/>
    <xf numFmtId="0" fontId="10" fillId="0" borderId="12" xfId="37" applyFont="1" applyBorder="1" applyProtection="1"/>
    <xf numFmtId="0" fontId="10" fillId="0" borderId="14" xfId="37" applyFont="1" applyBorder="1" applyProtection="1"/>
    <xf numFmtId="0" fontId="15" fillId="27" borderId="16" xfId="0" applyFont="1" applyFill="1" applyBorder="1" applyAlignment="1">
      <alignment vertical="center"/>
    </xf>
    <xf numFmtId="176" fontId="10" fillId="27" borderId="15" xfId="37" applyNumberFormat="1" applyFont="1" applyFill="1" applyBorder="1" applyProtection="1"/>
    <xf numFmtId="176" fontId="10" fillId="27" borderId="15" xfId="37" applyNumberFormat="1" applyFont="1" applyFill="1" applyBorder="1" applyAlignment="1" applyProtection="1">
      <alignment horizontal="center"/>
    </xf>
    <xf numFmtId="0" fontId="10" fillId="27" borderId="15" xfId="37" applyFont="1" applyFill="1" applyBorder="1" applyProtection="1"/>
    <xf numFmtId="0" fontId="10" fillId="27" borderId="24" xfId="37" applyFont="1" applyFill="1" applyBorder="1" applyProtection="1"/>
    <xf numFmtId="0" fontId="0" fillId="0" borderId="12" xfId="0" applyBorder="1" applyAlignment="1">
      <alignment vertical="center"/>
    </xf>
    <xf numFmtId="0" fontId="10" fillId="27" borderId="0" xfId="37" applyFont="1" applyFill="1" applyBorder="1" applyProtection="1"/>
    <xf numFmtId="0" fontId="10" fillId="27" borderId="23" xfId="37" applyFont="1" applyFill="1" applyBorder="1" applyProtection="1"/>
    <xf numFmtId="0" fontId="4" fillId="0" borderId="13" xfId="37" applyBorder="1"/>
    <xf numFmtId="0" fontId="4" fillId="0" borderId="19" xfId="37" applyBorder="1"/>
    <xf numFmtId="0" fontId="8" fillId="27" borderId="16" xfId="0" applyFont="1" applyFill="1" applyBorder="1" applyAlignment="1">
      <alignment vertical="center"/>
    </xf>
    <xf numFmtId="0" fontId="17" fillId="25" borderId="11" xfId="37" applyFont="1" applyFill="1" applyBorder="1" applyAlignment="1" applyProtection="1">
      <alignment horizontal="left" vertical="center"/>
    </xf>
    <xf numFmtId="0" fontId="10" fillId="0" borderId="0" xfId="37" applyFont="1" applyFill="1"/>
    <xf numFmtId="176" fontId="10" fillId="0" borderId="0" xfId="37" applyNumberFormat="1" applyFont="1" applyFill="1" applyBorder="1" applyAlignment="1" applyProtection="1">
      <alignment horizontal="left"/>
      <protection hidden="1"/>
    </xf>
    <xf numFmtId="176" fontId="2" fillId="24" borderId="26" xfId="37" applyNumberFormat="1" applyFont="1" applyFill="1" applyBorder="1" applyAlignment="1" applyProtection="1">
      <alignment horizontal="center" vertical="center" wrapText="1"/>
      <protection hidden="1"/>
    </xf>
    <xf numFmtId="0" fontId="2" fillId="24" borderId="24" xfId="37" applyFont="1" applyFill="1" applyBorder="1" applyAlignment="1" applyProtection="1">
      <alignment horizontal="center" vertical="center" wrapText="1"/>
      <protection hidden="1"/>
    </xf>
    <xf numFmtId="176" fontId="2" fillId="24" borderId="23" xfId="37" applyNumberFormat="1" applyFont="1" applyFill="1" applyBorder="1" applyAlignment="1" applyProtection="1">
      <alignment horizontal="center" vertical="center" wrapText="1"/>
      <protection hidden="1"/>
    </xf>
    <xf numFmtId="176" fontId="2" fillId="24" borderId="16" xfId="37"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37" applyFont="1" applyFill="1" applyBorder="1" applyProtection="1">
      <protection locked="0"/>
    </xf>
    <xf numFmtId="0" fontId="12" fillId="27" borderId="24" xfId="37" applyFont="1" applyFill="1" applyBorder="1" applyProtection="1">
      <protection locked="0"/>
    </xf>
    <xf numFmtId="0" fontId="4" fillId="0" borderId="13" xfId="37" applyBorder="1" applyAlignment="1">
      <alignment horizontal="center"/>
    </xf>
    <xf numFmtId="178" fontId="25" fillId="25" borderId="11" xfId="37"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37" applyNumberFormat="1" applyFill="1" applyBorder="1"/>
    <xf numFmtId="178" fontId="4" fillId="0" borderId="0" xfId="37" applyNumberFormat="1" applyFill="1" applyBorder="1" applyProtection="1">
      <protection hidden="1"/>
    </xf>
    <xf numFmtId="176" fontId="10" fillId="25" borderId="11" xfId="37" applyNumberFormat="1" applyFont="1" applyFill="1" applyBorder="1" applyProtection="1"/>
    <xf numFmtId="0" fontId="12" fillId="26" borderId="10" xfId="37"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37" applyFont="1" applyFill="1" applyBorder="1" applyAlignment="1" applyProtection="1">
      <alignment horizontal="center"/>
      <protection hidden="1"/>
    </xf>
    <xf numFmtId="0" fontId="8" fillId="25" borderId="12" xfId="37" applyFont="1" applyFill="1" applyBorder="1" applyAlignment="1" applyProtection="1">
      <alignment horizontal="center" vertical="center"/>
      <protection hidden="1"/>
    </xf>
    <xf numFmtId="2" fontId="4" fillId="28" borderId="10" xfId="37" applyNumberFormat="1" applyFont="1" applyFill="1" applyBorder="1" applyAlignment="1" applyProtection="1">
      <alignment horizontal="center"/>
      <protection hidden="1"/>
    </xf>
    <xf numFmtId="0" fontId="4" fillId="26" borderId="12" xfId="37" applyFont="1" applyFill="1" applyBorder="1" applyAlignment="1" applyProtection="1">
      <alignment horizontal="center"/>
      <protection hidden="1"/>
    </xf>
    <xf numFmtId="178" fontId="4" fillId="30" borderId="10" xfId="37" applyNumberFormat="1" applyFill="1" applyBorder="1" applyProtection="1"/>
    <xf numFmtId="178" fontId="4" fillId="30" borderId="10" xfId="37" applyNumberFormat="1" applyFont="1" applyFill="1" applyBorder="1" applyProtection="1"/>
    <xf numFmtId="178" fontId="4" fillId="30" borderId="26" xfId="37" applyNumberFormat="1" applyFont="1" applyFill="1" applyBorder="1" applyProtection="1"/>
    <xf numFmtId="178" fontId="3" fillId="30" borderId="14" xfId="37" applyNumberFormat="1" applyFont="1" applyFill="1" applyBorder="1" applyAlignment="1" applyProtection="1">
      <alignment horizontal="right"/>
    </xf>
    <xf numFmtId="178" fontId="3" fillId="30" borderId="10" xfId="37" applyNumberFormat="1" applyFont="1" applyFill="1" applyBorder="1" applyAlignment="1" applyProtection="1">
      <alignment horizontal="center"/>
    </xf>
    <xf numFmtId="2" fontId="4" fillId="30" borderId="10" xfId="37" applyNumberFormat="1" applyFont="1" applyFill="1" applyBorder="1" applyAlignment="1" applyProtection="1">
      <alignment horizontal="center"/>
    </xf>
    <xf numFmtId="178" fontId="4" fillId="26" borderId="20" xfId="37" applyNumberFormat="1" applyFont="1" applyFill="1" applyBorder="1" applyProtection="1"/>
    <xf numFmtId="176" fontId="4" fillId="30" borderId="10" xfId="37" applyNumberFormat="1" applyFont="1" applyFill="1" applyBorder="1" applyAlignment="1" applyProtection="1">
      <alignment horizontal="center"/>
    </xf>
    <xf numFmtId="176" fontId="4" fillId="26" borderId="21" xfId="37" applyNumberFormat="1" applyFont="1" applyFill="1" applyBorder="1" applyAlignment="1" applyProtection="1">
      <alignment horizontal="center"/>
    </xf>
    <xf numFmtId="176" fontId="4" fillId="30" borderId="14" xfId="37" applyNumberFormat="1" applyFont="1" applyFill="1" applyBorder="1" applyAlignment="1" applyProtection="1">
      <alignment horizontal="center"/>
    </xf>
    <xf numFmtId="176" fontId="4" fillId="26" borderId="20" xfId="37" applyNumberFormat="1" applyFont="1" applyFill="1" applyBorder="1" applyAlignment="1" applyProtection="1">
      <alignment horizontal="center"/>
    </xf>
    <xf numFmtId="178" fontId="4" fillId="26" borderId="25" xfId="37" applyNumberFormat="1" applyFont="1" applyFill="1" applyBorder="1" applyProtection="1"/>
    <xf numFmtId="176" fontId="4" fillId="26" borderId="22" xfId="37" applyNumberFormat="1" applyFont="1" applyFill="1" applyBorder="1" applyAlignment="1" applyProtection="1">
      <alignment horizontal="center"/>
    </xf>
    <xf numFmtId="176" fontId="4" fillId="26" borderId="25" xfId="37" applyNumberFormat="1" applyFont="1" applyFill="1" applyBorder="1" applyAlignment="1" applyProtection="1">
      <alignment horizontal="center"/>
    </xf>
    <xf numFmtId="178" fontId="4" fillId="26" borderId="21" xfId="37" applyNumberFormat="1" applyFont="1" applyFill="1" applyBorder="1" applyProtection="1"/>
    <xf numFmtId="178" fontId="4" fillId="26" borderId="19" xfId="37" applyNumberFormat="1" applyFont="1" applyFill="1" applyBorder="1" applyProtection="1"/>
    <xf numFmtId="178" fontId="4" fillId="26" borderId="22" xfId="37" applyNumberFormat="1" applyFont="1" applyFill="1" applyBorder="1" applyProtection="1"/>
    <xf numFmtId="178" fontId="4" fillId="26" borderId="23" xfId="37" applyNumberFormat="1" applyFont="1" applyFill="1" applyBorder="1" applyProtection="1"/>
    <xf numFmtId="178" fontId="4" fillId="26" borderId="16" xfId="37" applyNumberFormat="1" applyFont="1" applyFill="1" applyBorder="1" applyProtection="1"/>
    <xf numFmtId="178" fontId="4" fillId="26" borderId="24" xfId="37" applyNumberFormat="1" applyFont="1" applyFill="1" applyBorder="1" applyProtection="1"/>
    <xf numFmtId="178" fontId="4" fillId="26" borderId="26" xfId="37" applyNumberFormat="1" applyFont="1" applyFill="1" applyBorder="1" applyProtection="1"/>
    <xf numFmtId="176" fontId="4" fillId="26" borderId="16" xfId="37" applyNumberFormat="1" applyFont="1" applyFill="1" applyBorder="1" applyAlignment="1" applyProtection="1">
      <alignment horizontal="center"/>
    </xf>
    <xf numFmtId="176" fontId="4" fillId="26" borderId="26" xfId="37" applyNumberFormat="1" applyFont="1" applyFill="1" applyBorder="1" applyAlignment="1" applyProtection="1">
      <alignment horizontal="center"/>
    </xf>
    <xf numFmtId="176" fontId="3" fillId="25" borderId="13" xfId="37" applyNumberFormat="1" applyFont="1" applyFill="1" applyBorder="1" applyProtection="1"/>
    <xf numFmtId="176" fontId="3" fillId="25" borderId="12" xfId="37" applyNumberFormat="1" applyFont="1" applyFill="1" applyBorder="1" applyProtection="1"/>
    <xf numFmtId="176" fontId="4" fillId="25" borderId="0" xfId="37" applyNumberFormat="1" applyFont="1" applyFill="1" applyBorder="1" applyProtection="1"/>
    <xf numFmtId="0" fontId="4" fillId="27" borderId="0" xfId="37" applyFill="1" applyBorder="1" applyProtection="1"/>
    <xf numFmtId="0" fontId="4" fillId="27" borderId="0" xfId="37" applyFill="1" applyBorder="1" applyAlignment="1" applyProtection="1">
      <alignment horizontal="center"/>
    </xf>
    <xf numFmtId="178" fontId="4" fillId="30" borderId="14" xfId="37" applyNumberFormat="1" applyFill="1" applyBorder="1" applyProtection="1"/>
    <xf numFmtId="178" fontId="3" fillId="30" borderId="10" xfId="37" applyNumberFormat="1" applyFont="1" applyFill="1" applyBorder="1" applyAlignment="1" applyProtection="1">
      <alignment horizontal="right"/>
    </xf>
    <xf numFmtId="176" fontId="4" fillId="25" borderId="15" xfId="37" applyNumberFormat="1" applyFont="1" applyFill="1" applyBorder="1" applyProtection="1"/>
    <xf numFmtId="176" fontId="4" fillId="25" borderId="24" xfId="37" applyNumberFormat="1" applyFont="1" applyFill="1" applyBorder="1" applyProtection="1"/>
    <xf numFmtId="2" fontId="4" fillId="30" borderId="14" xfId="37" applyNumberFormat="1" applyFont="1" applyFill="1" applyBorder="1" applyAlignment="1" applyProtection="1">
      <alignment horizontal="center"/>
    </xf>
    <xf numFmtId="176" fontId="4" fillId="30" borderId="11" xfId="37" applyNumberFormat="1" applyFont="1" applyFill="1" applyBorder="1" applyAlignment="1" applyProtection="1">
      <alignment horizontal="center"/>
    </xf>
    <xf numFmtId="2" fontId="10" fillId="30" borderId="10" xfId="37" applyNumberFormat="1" applyFont="1" applyFill="1" applyBorder="1" applyProtection="1"/>
    <xf numFmtId="178" fontId="10" fillId="26" borderId="24" xfId="37" applyNumberFormat="1" applyFont="1" applyFill="1" applyBorder="1" applyAlignment="1" applyProtection="1">
      <alignment horizontal="right"/>
    </xf>
    <xf numFmtId="178" fontId="10" fillId="30" borderId="26" xfId="37" applyNumberFormat="1" applyFont="1" applyFill="1" applyBorder="1" applyProtection="1"/>
    <xf numFmtId="2" fontId="10" fillId="30" borderId="24" xfId="37" applyNumberFormat="1" applyFont="1" applyFill="1" applyBorder="1" applyAlignment="1" applyProtection="1">
      <alignment horizontal="center"/>
    </xf>
    <xf numFmtId="2" fontId="10" fillId="30" borderId="26" xfId="37" applyNumberFormat="1" applyFont="1" applyFill="1" applyBorder="1" applyAlignment="1" applyProtection="1">
      <alignment horizontal="center"/>
    </xf>
    <xf numFmtId="178" fontId="10" fillId="30" borderId="16" xfId="37" applyNumberFormat="1" applyFont="1" applyFill="1" applyBorder="1" applyAlignment="1" applyProtection="1">
      <alignment horizontal="center"/>
    </xf>
    <xf numFmtId="176" fontId="10" fillId="30" borderId="16" xfId="37" applyNumberFormat="1" applyFont="1" applyFill="1" applyBorder="1" applyAlignment="1" applyProtection="1">
      <alignment horizontal="center"/>
    </xf>
    <xf numFmtId="176" fontId="10" fillId="30" borderId="26" xfId="37" applyNumberFormat="1" applyFont="1" applyFill="1" applyBorder="1" applyAlignment="1" applyProtection="1">
      <alignment horizontal="center"/>
    </xf>
    <xf numFmtId="178" fontId="10" fillId="26" borderId="14" xfId="37" applyNumberFormat="1" applyFont="1" applyFill="1" applyBorder="1" applyAlignment="1" applyProtection="1">
      <alignment horizontal="right"/>
    </xf>
    <xf numFmtId="0" fontId="10" fillId="25" borderId="12" xfId="37" applyFont="1" applyFill="1" applyBorder="1" applyAlignment="1" applyProtection="1">
      <alignment horizontal="left"/>
    </xf>
    <xf numFmtId="2" fontId="10" fillId="25" borderId="12" xfId="37" applyNumberFormat="1" applyFont="1" applyFill="1" applyBorder="1" applyAlignment="1" applyProtection="1">
      <alignment horizontal="left"/>
    </xf>
    <xf numFmtId="176" fontId="10" fillId="25" borderId="14" xfId="37" applyNumberFormat="1" applyFont="1" applyFill="1" applyBorder="1" applyAlignment="1" applyProtection="1">
      <alignment horizontal="left"/>
    </xf>
    <xf numFmtId="178" fontId="10" fillId="30" borderId="10" xfId="37" applyNumberFormat="1" applyFont="1" applyFill="1" applyBorder="1" applyProtection="1"/>
    <xf numFmtId="176" fontId="10" fillId="30" borderId="11" xfId="37" applyNumberFormat="1" applyFont="1" applyFill="1" applyBorder="1" applyAlignment="1" applyProtection="1">
      <alignment horizontal="center"/>
    </xf>
    <xf numFmtId="2" fontId="10" fillId="28" borderId="22" xfId="37" applyNumberFormat="1" applyFont="1" applyFill="1" applyBorder="1" applyProtection="1"/>
    <xf numFmtId="176" fontId="10" fillId="28" borderId="25" xfId="37" applyNumberFormat="1" applyFont="1" applyFill="1" applyBorder="1" applyAlignment="1" applyProtection="1">
      <alignment horizontal="center"/>
    </xf>
    <xf numFmtId="176" fontId="10" fillId="28" borderId="11" xfId="37" applyNumberFormat="1" applyFont="1" applyFill="1" applyBorder="1" applyAlignment="1" applyProtection="1">
      <alignment horizontal="center"/>
    </xf>
    <xf numFmtId="176" fontId="10" fillId="28" borderId="10" xfId="37" applyNumberFormat="1" applyFont="1" applyFill="1" applyBorder="1" applyAlignment="1" applyProtection="1">
      <alignment horizontal="center"/>
    </xf>
    <xf numFmtId="0" fontId="10" fillId="28" borderId="25" xfId="37" applyFont="1" applyFill="1" applyBorder="1" applyAlignment="1" applyProtection="1">
      <alignment horizontal="right"/>
    </xf>
    <xf numFmtId="176" fontId="10" fillId="28" borderId="10" xfId="37" applyNumberFormat="1" applyFont="1" applyFill="1" applyBorder="1" applyProtection="1"/>
    <xf numFmtId="176" fontId="10" fillId="28" borderId="23" xfId="37" applyNumberFormat="1" applyFont="1" applyFill="1" applyBorder="1" applyProtection="1"/>
    <xf numFmtId="176" fontId="10" fillId="28" borderId="22"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left"/>
    </xf>
    <xf numFmtId="178" fontId="10" fillId="30" borderId="14" xfId="37" applyNumberFormat="1" applyFont="1" applyFill="1" applyBorder="1" applyProtection="1"/>
    <xf numFmtId="178" fontId="10" fillId="30" borderId="24" xfId="37" applyNumberFormat="1" applyFont="1" applyFill="1" applyBorder="1" applyAlignment="1" applyProtection="1">
      <alignment horizontal="center"/>
    </xf>
    <xf numFmtId="178" fontId="10" fillId="30" borderId="26"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center"/>
    </xf>
    <xf numFmtId="176" fontId="10" fillId="25" borderId="14" xfId="37" applyNumberFormat="1" applyFont="1" applyFill="1" applyBorder="1" applyAlignment="1" applyProtection="1">
      <alignment horizontal="center"/>
    </xf>
    <xf numFmtId="0" fontId="2" fillId="24" borderId="10" xfId="37" applyFont="1" applyFill="1" applyBorder="1" applyAlignment="1" applyProtection="1">
      <alignment horizontal="center" vertical="center" wrapText="1"/>
    </xf>
    <xf numFmtId="176" fontId="2" fillId="24" borderId="20" xfId="37" applyNumberFormat="1" applyFont="1" applyFill="1" applyBorder="1" applyAlignment="1" applyProtection="1">
      <alignment horizontal="center" vertical="center" wrapText="1"/>
    </xf>
    <xf numFmtId="176" fontId="2" fillId="24" borderId="10" xfId="37" applyNumberFormat="1" applyFont="1" applyFill="1" applyBorder="1" applyAlignment="1" applyProtection="1">
      <alignment horizontal="center" vertical="center" wrapText="1"/>
    </xf>
    <xf numFmtId="176" fontId="2" fillId="24" borderId="19" xfId="37" applyNumberFormat="1" applyFont="1" applyFill="1" applyBorder="1" applyAlignment="1" applyProtection="1">
      <alignment horizontal="center" vertical="center" wrapText="1"/>
    </xf>
    <xf numFmtId="0" fontId="4" fillId="0" borderId="0" xfId="37" applyProtection="1"/>
    <xf numFmtId="0" fontId="2" fillId="24" borderId="20" xfId="37" applyFont="1" applyFill="1" applyBorder="1" applyAlignment="1" applyProtection="1">
      <alignment horizontal="center" vertical="center" wrapText="1"/>
    </xf>
    <xf numFmtId="176" fontId="2" fillId="24" borderId="11" xfId="37" applyNumberFormat="1" applyFont="1" applyFill="1" applyBorder="1" applyAlignment="1" applyProtection="1">
      <alignment horizontal="center" vertical="center" wrapText="1"/>
    </xf>
    <xf numFmtId="176" fontId="10" fillId="25" borderId="14" xfId="37" applyNumberFormat="1" applyFont="1" applyFill="1" applyBorder="1" applyProtection="1"/>
    <xf numFmtId="0" fontId="10" fillId="28" borderId="10" xfId="37" applyFont="1" applyFill="1" applyBorder="1" applyAlignment="1" applyProtection="1">
      <alignment horizontal="right"/>
    </xf>
    <xf numFmtId="0" fontId="10" fillId="29" borderId="26" xfId="37" applyFont="1" applyFill="1" applyBorder="1" applyProtection="1"/>
    <xf numFmtId="176" fontId="10" fillId="30" borderId="10" xfId="37" applyNumberFormat="1" applyFont="1" applyFill="1" applyBorder="1" applyAlignment="1" applyProtection="1">
      <alignment horizontal="center"/>
    </xf>
    <xf numFmtId="0" fontId="10" fillId="29" borderId="10" xfId="37" applyFont="1" applyFill="1" applyBorder="1" applyProtection="1"/>
    <xf numFmtId="176" fontId="10" fillId="25" borderId="10" xfId="37" applyNumberFormat="1" applyFont="1" applyFill="1" applyBorder="1" applyAlignment="1" applyProtection="1">
      <alignment horizontal="center"/>
    </xf>
    <xf numFmtId="0" fontId="10" fillId="29" borderId="20" xfId="37" applyFont="1" applyFill="1" applyBorder="1" applyProtection="1"/>
    <xf numFmtId="178" fontId="10" fillId="0" borderId="0" xfId="37" applyNumberFormat="1" applyFont="1" applyFill="1" applyBorder="1" applyAlignment="1" applyProtection="1">
      <alignment horizontal="center"/>
    </xf>
    <xf numFmtId="0" fontId="10" fillId="29" borderId="16" xfId="37" applyFont="1" applyFill="1" applyBorder="1" applyProtection="1"/>
    <xf numFmtId="0" fontId="10" fillId="29" borderId="11" xfId="37" applyFont="1" applyFill="1" applyBorder="1" applyProtection="1"/>
    <xf numFmtId="0" fontId="10" fillId="29" borderId="21" xfId="37" applyFont="1" applyFill="1" applyBorder="1" applyProtection="1"/>
    <xf numFmtId="0" fontId="2" fillId="24" borderId="21" xfId="37" applyFont="1" applyFill="1" applyBorder="1" applyAlignment="1" applyProtection="1">
      <alignment horizontal="center" vertical="center" wrapText="1"/>
    </xf>
    <xf numFmtId="176" fontId="10" fillId="0" borderId="0" xfId="37" applyNumberFormat="1" applyFont="1" applyFill="1" applyBorder="1" applyAlignment="1" applyProtection="1">
      <alignment horizontal="left"/>
    </xf>
    <xf numFmtId="0" fontId="10" fillId="25" borderId="12" xfId="37" applyFont="1" applyFill="1" applyBorder="1" applyAlignment="1" applyProtection="1">
      <alignment horizontal="center"/>
    </xf>
    <xf numFmtId="178" fontId="10" fillId="25" borderId="12" xfId="37" applyNumberFormat="1" applyFont="1" applyFill="1" applyBorder="1" applyAlignment="1" applyProtection="1">
      <alignment horizontal="center"/>
    </xf>
    <xf numFmtId="0" fontId="4" fillId="26" borderId="0" xfId="37" applyFill="1" applyProtection="1"/>
    <xf numFmtId="0" fontId="4" fillId="26" borderId="0" xfId="37" applyFill="1" applyAlignment="1" applyProtection="1">
      <alignment horizontal="center"/>
    </xf>
    <xf numFmtId="0" fontId="4" fillId="26" borderId="16" xfId="37" applyFill="1" applyBorder="1" applyProtection="1"/>
    <xf numFmtId="0" fontId="4" fillId="26" borderId="0" xfId="37" applyFill="1" applyBorder="1" applyProtection="1"/>
    <xf numFmtId="178" fontId="4" fillId="26" borderId="26" xfId="37" applyNumberFormat="1" applyFill="1" applyBorder="1" applyProtection="1"/>
    <xf numFmtId="0" fontId="0" fillId="0" borderId="0" xfId="0" applyProtection="1"/>
    <xf numFmtId="0" fontId="0" fillId="0" borderId="0" xfId="0" applyAlignment="1" applyProtection="1">
      <alignment horizontal="center"/>
    </xf>
    <xf numFmtId="176" fontId="10" fillId="28" borderId="23" xfId="37" applyNumberFormat="1" applyFont="1" applyFill="1" applyBorder="1" applyAlignment="1" applyProtection="1">
      <alignment horizontal="right"/>
    </xf>
    <xf numFmtId="178" fontId="10" fillId="25" borderId="12"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xf>
    <xf numFmtId="0" fontId="4" fillId="26" borderId="15" xfId="37" applyFill="1" applyBorder="1" applyProtection="1"/>
    <xf numFmtId="0" fontId="4" fillId="26" borderId="15" xfId="37" applyFill="1" applyBorder="1" applyAlignment="1" applyProtection="1">
      <alignment horizontal="center"/>
    </xf>
    <xf numFmtId="0" fontId="4" fillId="26" borderId="11" xfId="37" applyFill="1" applyBorder="1" applyProtection="1"/>
    <xf numFmtId="178" fontId="4" fillId="26" borderId="10" xfId="37" applyNumberFormat="1" applyFill="1" applyBorder="1" applyProtection="1"/>
    <xf numFmtId="178" fontId="10" fillId="30" borderId="26" xfId="37" applyNumberFormat="1" applyFont="1" applyFill="1" applyBorder="1" applyAlignment="1" applyProtection="1">
      <alignment horizontal="right"/>
    </xf>
    <xf numFmtId="176" fontId="2" fillId="24" borderId="14" xfId="37" applyNumberFormat="1" applyFont="1" applyFill="1" applyBorder="1" applyAlignment="1" applyProtection="1">
      <alignment horizontal="center" vertical="center" wrapText="1"/>
    </xf>
    <xf numFmtId="176" fontId="10" fillId="25" borderId="15" xfId="37" applyNumberFormat="1" applyFont="1" applyFill="1" applyBorder="1" applyAlignment="1" applyProtection="1">
      <alignment horizontal="left"/>
    </xf>
    <xf numFmtId="0" fontId="10" fillId="25" borderId="15" xfId="37" applyFont="1" applyFill="1" applyBorder="1" applyAlignment="1" applyProtection="1">
      <alignment horizontal="left"/>
    </xf>
    <xf numFmtId="178" fontId="10" fillId="30" borderId="19" xfId="37" applyNumberFormat="1" applyFont="1" applyFill="1" applyBorder="1" applyProtection="1"/>
    <xf numFmtId="178" fontId="10" fillId="30" borderId="10" xfId="37" applyNumberFormat="1" applyFont="1" applyFill="1" applyBorder="1" applyAlignment="1" applyProtection="1">
      <alignment horizontal="center"/>
    </xf>
    <xf numFmtId="176" fontId="10" fillId="28" borderId="14" xfId="37" applyNumberFormat="1" applyFont="1" applyFill="1" applyBorder="1" applyProtection="1"/>
    <xf numFmtId="176" fontId="10" fillId="28" borderId="26" xfId="37" applyNumberFormat="1" applyFont="1" applyFill="1" applyBorder="1" applyAlignment="1" applyProtection="1">
      <alignment horizontal="center"/>
    </xf>
    <xf numFmtId="176" fontId="10" fillId="28" borderId="16" xfId="37" applyNumberFormat="1" applyFont="1" applyFill="1" applyBorder="1" applyAlignment="1" applyProtection="1">
      <alignment horizontal="center"/>
    </xf>
    <xf numFmtId="0" fontId="5" fillId="24" borderId="14" xfId="37" applyFont="1" applyFill="1" applyBorder="1" applyAlignment="1" applyProtection="1">
      <alignment horizontal="center" vertical="center" wrapText="1"/>
    </xf>
    <xf numFmtId="0" fontId="4" fillId="0" borderId="0" xfId="37" applyAlignment="1" applyProtection="1">
      <alignment horizontal="center" vertical="center"/>
    </xf>
    <xf numFmtId="178" fontId="4" fillId="26" borderId="10" xfId="37" applyNumberFormat="1" applyFont="1" applyFill="1" applyBorder="1" applyAlignment="1" applyProtection="1">
      <alignment horizontal="right"/>
    </xf>
    <xf numFmtId="178" fontId="4" fillId="30" borderId="10" xfId="37" applyNumberFormat="1" applyFont="1" applyFill="1" applyBorder="1" applyAlignment="1" applyProtection="1">
      <alignment horizontal="center"/>
    </xf>
    <xf numFmtId="0" fontId="4" fillId="0" borderId="0" xfId="37" applyFill="1" applyProtection="1"/>
    <xf numFmtId="0" fontId="0" fillId="27" borderId="0" xfId="0" applyFill="1" applyProtection="1"/>
    <xf numFmtId="176" fontId="4" fillId="28" borderId="10" xfId="37" applyNumberFormat="1" applyFont="1" applyFill="1" applyBorder="1" applyAlignment="1" applyProtection="1">
      <alignment horizontal="center"/>
    </xf>
    <xf numFmtId="178" fontId="4" fillId="28" borderId="19" xfId="37" applyNumberFormat="1" applyFont="1" applyFill="1" applyBorder="1" applyProtection="1"/>
    <xf numFmtId="178" fontId="4" fillId="28" borderId="14" xfId="37" applyNumberFormat="1" applyFont="1" applyFill="1" applyBorder="1" applyProtection="1"/>
    <xf numFmtId="176" fontId="4" fillId="28" borderId="11" xfId="37" applyNumberFormat="1" applyFont="1" applyFill="1" applyBorder="1" applyAlignment="1" applyProtection="1">
      <alignment horizontal="center"/>
    </xf>
    <xf numFmtId="178" fontId="5" fillId="25" borderId="12" xfId="37" applyNumberFormat="1" applyFont="1" applyFill="1" applyBorder="1" applyAlignment="1" applyProtection="1">
      <alignment horizontal="left" vertical="center"/>
    </xf>
    <xf numFmtId="178" fontId="4" fillId="25" borderId="12" xfId="37" applyNumberFormat="1" applyFont="1" applyFill="1" applyBorder="1" applyAlignment="1" applyProtection="1">
      <alignment horizontal="left"/>
    </xf>
    <xf numFmtId="178" fontId="4" fillId="25" borderId="14" xfId="37" applyNumberFormat="1" applyFont="1" applyFill="1" applyBorder="1" applyAlignment="1" applyProtection="1">
      <alignment horizontal="left"/>
    </xf>
    <xf numFmtId="0" fontId="4" fillId="28" borderId="10" xfId="37" applyFont="1" applyFill="1" applyBorder="1" applyAlignment="1" applyProtection="1">
      <alignment horizontal="center"/>
    </xf>
    <xf numFmtId="0" fontId="4" fillId="28" borderId="11" xfId="37" applyFont="1" applyFill="1" applyBorder="1" applyAlignment="1" applyProtection="1">
      <alignment horizontal="center"/>
    </xf>
    <xf numFmtId="0" fontId="4" fillId="0" borderId="0" xfId="37" applyFont="1" applyProtection="1"/>
    <xf numFmtId="178" fontId="4" fillId="26" borderId="12" xfId="37" applyNumberFormat="1" applyFont="1" applyFill="1" applyBorder="1" applyProtection="1"/>
    <xf numFmtId="178" fontId="4" fillId="26" borderId="12" xfId="37" applyNumberFormat="1" applyFont="1" applyFill="1" applyBorder="1" applyAlignment="1" applyProtection="1">
      <alignment horizontal="right"/>
    </xf>
    <xf numFmtId="178" fontId="4" fillId="26" borderId="14" xfId="37" applyNumberFormat="1" applyFont="1" applyFill="1" applyBorder="1" applyProtection="1"/>
    <xf numFmtId="176" fontId="4" fillId="26" borderId="14" xfId="37" applyNumberFormat="1" applyFont="1" applyFill="1" applyBorder="1" applyProtection="1"/>
    <xf numFmtId="176" fontId="4" fillId="26" borderId="14" xfId="37" applyNumberFormat="1" applyFont="1" applyFill="1" applyBorder="1" applyAlignment="1" applyProtection="1">
      <alignment horizontal="center"/>
    </xf>
    <xf numFmtId="176" fontId="4" fillId="26" borderId="12" xfId="37" applyNumberFormat="1" applyFont="1" applyFill="1" applyBorder="1" applyAlignment="1" applyProtection="1">
      <alignment horizontal="center"/>
    </xf>
    <xf numFmtId="178" fontId="4" fillId="28" borderId="10" xfId="37" applyNumberFormat="1" applyFont="1" applyFill="1" applyBorder="1" applyAlignment="1" applyProtection="1">
      <alignment horizontal="right"/>
    </xf>
    <xf numFmtId="178" fontId="4" fillId="28" borderId="14" xfId="37" applyNumberFormat="1" applyFont="1" applyFill="1" applyBorder="1" applyAlignment="1" applyProtection="1">
      <alignment horizontal="right"/>
    </xf>
    <xf numFmtId="178" fontId="4" fillId="0" borderId="10" xfId="37" applyNumberFormat="1" applyBorder="1" applyProtection="1"/>
    <xf numFmtId="0" fontId="4" fillId="0" borderId="10" xfId="0" applyFont="1" applyBorder="1" applyProtection="1"/>
    <xf numFmtId="178" fontId="4" fillId="0" borderId="10" xfId="37" applyNumberFormat="1" applyFont="1" applyBorder="1" applyProtection="1"/>
    <xf numFmtId="0" fontId="0" fillId="0" borderId="0" xfId="0" applyFill="1" applyProtection="1"/>
    <xf numFmtId="0" fontId="0" fillId="0" borderId="0" xfId="0" applyFill="1" applyProtection="1">
      <protection locked="0"/>
    </xf>
    <xf numFmtId="178" fontId="10" fillId="26" borderId="10" xfId="37" applyNumberFormat="1" applyFont="1" applyFill="1" applyBorder="1" applyAlignment="1" applyProtection="1">
      <alignment horizontal="right"/>
      <protection locked="0"/>
    </xf>
    <xf numFmtId="178" fontId="10" fillId="25" borderId="10" xfId="37" applyNumberFormat="1" applyFont="1" applyFill="1" applyBorder="1" applyAlignment="1" applyProtection="1">
      <alignment horizontal="left"/>
      <protection locked="0"/>
    </xf>
    <xf numFmtId="178" fontId="10" fillId="25" borderId="12" xfId="37" applyNumberFormat="1" applyFont="1" applyFill="1" applyBorder="1" applyAlignment="1" applyProtection="1">
      <alignment horizontal="right"/>
      <protection locked="0"/>
    </xf>
    <xf numFmtId="178" fontId="25" fillId="25" borderId="10" xfId="37"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37" applyNumberFormat="1" applyFont="1" applyFill="1" applyBorder="1" applyProtection="1">
      <protection hidden="1"/>
    </xf>
    <xf numFmtId="0" fontId="4" fillId="29" borderId="10" xfId="37" applyFont="1" applyFill="1" applyBorder="1" applyProtection="1"/>
    <xf numFmtId="0" fontId="8" fillId="25" borderId="12" xfId="37" applyFont="1" applyFill="1" applyBorder="1" applyAlignment="1" applyProtection="1">
      <alignment horizontal="right" vertical="center"/>
    </xf>
    <xf numFmtId="2" fontId="4" fillId="25" borderId="12" xfId="37" applyNumberFormat="1" applyFont="1" applyFill="1" applyBorder="1" applyProtection="1"/>
    <xf numFmtId="1" fontId="4" fillId="29" borderId="10" xfId="37" applyNumberFormat="1" applyFont="1" applyFill="1" applyBorder="1" applyProtection="1"/>
    <xf numFmtId="1" fontId="4" fillId="29" borderId="10" xfId="37"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37" applyNumberFormat="1" applyFont="1" applyFill="1" applyBorder="1" applyAlignment="1" applyProtection="1">
      <alignment horizontal="left" vertical="center"/>
    </xf>
    <xf numFmtId="1" fontId="8" fillId="25" borderId="12" xfId="37" applyNumberFormat="1" applyFont="1" applyFill="1" applyBorder="1" applyAlignment="1" applyProtection="1">
      <alignment horizontal="right" vertical="center"/>
    </xf>
    <xf numFmtId="1" fontId="4" fillId="25" borderId="12" xfId="37" applyNumberFormat="1" applyFont="1" applyFill="1" applyBorder="1" applyProtection="1"/>
    <xf numFmtId="1" fontId="17" fillId="25" borderId="12" xfId="37" applyNumberFormat="1" applyFont="1" applyFill="1" applyBorder="1" applyAlignment="1" applyProtection="1">
      <alignment horizontal="left" vertical="center"/>
    </xf>
    <xf numFmtId="1" fontId="17" fillId="25" borderId="10" xfId="37" applyNumberFormat="1" applyFont="1" applyFill="1" applyBorder="1" applyAlignment="1" applyProtection="1">
      <alignment horizontal="left" vertical="center"/>
    </xf>
    <xf numFmtId="1" fontId="10" fillId="28" borderId="22" xfId="37" applyNumberFormat="1" applyFont="1" applyFill="1" applyBorder="1" applyProtection="1"/>
    <xf numFmtId="1" fontId="4" fillId="26" borderId="0" xfId="37" applyNumberFormat="1" applyFill="1" applyProtection="1"/>
    <xf numFmtId="1" fontId="2" fillId="24" borderId="21" xfId="37" applyNumberFormat="1" applyFont="1" applyFill="1" applyBorder="1" applyAlignment="1" applyProtection="1">
      <alignment horizontal="center" vertical="center" wrapText="1"/>
    </xf>
    <xf numFmtId="1" fontId="4" fillId="26" borderId="15" xfId="37" applyNumberFormat="1" applyFill="1" applyBorder="1" applyProtection="1"/>
    <xf numFmtId="1" fontId="2" fillId="24" borderId="10" xfId="37"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37" applyNumberFormat="1" applyFont="1" applyFill="1" applyBorder="1" applyProtection="1"/>
    <xf numFmtId="2" fontId="4" fillId="25" borderId="12" xfId="37" applyNumberFormat="1" applyFont="1" applyFill="1" applyBorder="1" applyAlignment="1" applyProtection="1">
      <alignment horizontal="left"/>
    </xf>
    <xf numFmtId="1" fontId="4" fillId="28" borderId="10" xfId="37" applyNumberFormat="1" applyFont="1" applyFill="1" applyBorder="1" applyProtection="1"/>
    <xf numFmtId="1" fontId="4" fillId="25" borderId="12" xfId="37" applyNumberFormat="1" applyFont="1" applyFill="1" applyBorder="1" applyAlignment="1" applyProtection="1">
      <alignment horizontal="left"/>
    </xf>
    <xf numFmtId="0" fontId="4" fillId="29" borderId="11" xfId="37" applyFont="1" applyFill="1" applyBorder="1" applyProtection="1"/>
    <xf numFmtId="0" fontId="4" fillId="28" borderId="11" xfId="37" applyFont="1" applyFill="1" applyBorder="1" applyProtection="1"/>
    <xf numFmtId="0" fontId="4" fillId="28" borderId="10" xfId="37" applyFont="1" applyFill="1" applyBorder="1" applyAlignment="1" applyProtection="1">
      <alignment horizontal="right"/>
    </xf>
    <xf numFmtId="0" fontId="8" fillId="25" borderId="13" xfId="37"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37"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37" applyNumberFormat="1" applyFont="1" applyFill="1" applyBorder="1" applyAlignment="1" applyProtection="1">
      <alignment horizontal="left"/>
    </xf>
    <xf numFmtId="3" fontId="4" fillId="28" borderId="20" xfId="37" applyNumberFormat="1" applyFont="1" applyFill="1" applyBorder="1" applyProtection="1"/>
    <xf numFmtId="0" fontId="4" fillId="29" borderId="10" xfId="37" applyFill="1" applyBorder="1" applyProtection="1"/>
    <xf numFmtId="0" fontId="4" fillId="29" borderId="10" xfId="37" applyFont="1" applyFill="1" applyBorder="1" applyAlignment="1" applyProtection="1">
      <alignment horizontal="center"/>
    </xf>
    <xf numFmtId="0" fontId="8" fillId="25" borderId="12" xfId="37"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37" applyNumberFormat="1" applyFill="1" applyBorder="1" applyProtection="1"/>
    <xf numFmtId="1" fontId="4" fillId="29" borderId="10" xfId="37" applyNumberFormat="1" applyFont="1" applyFill="1" applyBorder="1" applyAlignment="1" applyProtection="1">
      <alignment horizontal="center"/>
    </xf>
    <xf numFmtId="1" fontId="8" fillId="25" borderId="12" xfId="37" applyNumberFormat="1" applyFont="1" applyFill="1" applyBorder="1" applyAlignment="1" applyProtection="1">
      <alignment horizontal="center" vertical="center"/>
    </xf>
    <xf numFmtId="1" fontId="4" fillId="28" borderId="10" xfId="37"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37" applyNumberFormat="1" applyFont="1" applyFill="1" applyBorder="1" applyAlignment="1" applyProtection="1">
      <alignment horizontal="right"/>
    </xf>
    <xf numFmtId="2" fontId="4" fillId="28" borderId="10" xfId="37" applyNumberFormat="1" applyFont="1" applyFill="1" applyBorder="1" applyAlignment="1" applyProtection="1">
      <alignment horizontal="center"/>
    </xf>
    <xf numFmtId="178" fontId="10" fillId="0" borderId="10" xfId="37"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37" applyNumberFormat="1" applyFont="1" applyFill="1" applyBorder="1" applyProtection="1"/>
    <xf numFmtId="0" fontId="10" fillId="33" borderId="0" xfId="37" applyFont="1" applyFill="1" applyAlignment="1" applyProtection="1">
      <alignment horizontal="center"/>
    </xf>
    <xf numFmtId="0" fontId="10" fillId="34" borderId="0" xfId="37" applyFont="1" applyFill="1" applyAlignment="1" applyProtection="1">
      <alignment horizontal="center"/>
    </xf>
    <xf numFmtId="0" fontId="4" fillId="33" borderId="0" xfId="37" applyFont="1" applyFill="1" applyAlignment="1" applyProtection="1">
      <alignment horizontal="center"/>
    </xf>
    <xf numFmtId="0" fontId="4" fillId="34" borderId="0" xfId="37"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37" applyNumberFormat="1" applyFont="1" applyFill="1" applyBorder="1" applyProtection="1"/>
    <xf numFmtId="178" fontId="1" fillId="28" borderId="20" xfId="37" applyNumberFormat="1" applyFont="1" applyFill="1" applyBorder="1" applyProtection="1"/>
    <xf numFmtId="178" fontId="4" fillId="30" borderId="10" xfId="37" applyNumberFormat="1" applyFill="1" applyBorder="1"/>
    <xf numFmtId="0" fontId="12" fillId="0" borderId="0" xfId="37" applyFont="1" applyProtection="1"/>
    <xf numFmtId="180" fontId="41" fillId="32" borderId="42" xfId="44" applyNumberFormat="1" applyFont="1" applyFill="1" applyBorder="1" applyAlignment="1" applyProtection="1">
      <alignment horizontal="center"/>
      <protection locked="0"/>
    </xf>
    <xf numFmtId="0" fontId="41" fillId="32" borderId="10" xfId="44"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0" fontId="41" fillId="32" borderId="43" xfId="44" applyFont="1" applyFill="1" applyBorder="1" applyAlignment="1" applyProtection="1">
      <alignment horizontal="center"/>
      <protection locked="0"/>
    </xf>
    <xf numFmtId="0" fontId="34" fillId="32" borderId="0" xfId="44" applyFill="1" applyBorder="1" applyAlignment="1" applyProtection="1">
      <alignment horizontal="center"/>
    </xf>
    <xf numFmtId="0" fontId="39" fillId="33" borderId="42" xfId="44" applyFont="1" applyFill="1" applyBorder="1" applyAlignment="1" applyProtection="1">
      <alignment horizontal="center" vertical="center" wrapText="1"/>
    </xf>
    <xf numFmtId="0" fontId="38" fillId="32" borderId="0" xfId="44" applyFont="1" applyFill="1" applyBorder="1" applyAlignment="1" applyProtection="1">
      <alignment horizontal="center"/>
    </xf>
    <xf numFmtId="182" fontId="38" fillId="32" borderId="10"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vertical="center"/>
      <protection locked="0"/>
    </xf>
    <xf numFmtId="180" fontId="41" fillId="32" borderId="26" xfId="44" applyNumberFormat="1" applyFont="1" applyFill="1" applyBorder="1" applyAlignment="1" applyProtection="1">
      <alignment horizontal="center"/>
      <protection locked="0"/>
    </xf>
    <xf numFmtId="180" fontId="41" fillId="32" borderId="20" xfId="44" applyNumberFormat="1" applyFont="1" applyFill="1" applyBorder="1" applyAlignment="1" applyProtection="1">
      <alignment horizontal="center"/>
      <protection locked="0"/>
    </xf>
    <xf numFmtId="180" fontId="41" fillId="32" borderId="26" xfId="44" applyNumberFormat="1" applyFont="1" applyFill="1" applyBorder="1" applyAlignment="1" applyProtection="1">
      <alignment horizontal="center" vertical="center"/>
      <protection locked="0"/>
    </xf>
    <xf numFmtId="180" fontId="41" fillId="32" borderId="42" xfId="44" applyNumberFormat="1" applyFont="1" applyFill="1" applyBorder="1" applyAlignment="1" applyProtection="1">
      <alignment horizontal="center" vertical="center"/>
      <protection locked="0"/>
    </xf>
    <xf numFmtId="180" fontId="41" fillId="32" borderId="20" xfId="44" applyNumberFormat="1" applyFont="1" applyFill="1" applyBorder="1" applyAlignment="1" applyProtection="1">
      <alignment horizontal="center" vertical="center"/>
      <protection locked="0"/>
    </xf>
    <xf numFmtId="49" fontId="39" fillId="33" borderId="44" xfId="44" applyNumberFormat="1" applyFont="1" applyFill="1" applyBorder="1" applyAlignment="1" applyProtection="1">
      <alignment horizontal="center" vertical="center" wrapText="1"/>
    </xf>
    <xf numFmtId="0" fontId="34" fillId="0" borderId="0" xfId="44" applyProtection="1"/>
    <xf numFmtId="0" fontId="34" fillId="32" borderId="0" xfId="44" applyFill="1" applyBorder="1" applyProtection="1"/>
    <xf numFmtId="0" fontId="39" fillId="33" borderId="44" xfId="44" applyFont="1" applyFill="1" applyBorder="1" applyAlignment="1" applyProtection="1">
      <alignment horizontal="center" vertical="center" wrapText="1"/>
    </xf>
    <xf numFmtId="49" fontId="38" fillId="33" borderId="45" xfId="44" applyNumberFormat="1" applyFont="1" applyFill="1" applyBorder="1" applyAlignment="1" applyProtection="1">
      <alignment horizontal="center" vertical="center" wrapText="1"/>
    </xf>
    <xf numFmtId="180" fontId="39" fillId="33" borderId="44" xfId="44" applyNumberFormat="1" applyFont="1" applyFill="1" applyBorder="1" applyAlignment="1" applyProtection="1">
      <alignment horizontal="center" vertical="center" wrapText="1"/>
    </xf>
    <xf numFmtId="180" fontId="40" fillId="33" borderId="44" xfId="44" applyNumberFormat="1" applyFont="1" applyFill="1" applyBorder="1" applyAlignment="1" applyProtection="1">
      <alignment horizontal="center" vertical="center" wrapText="1"/>
    </xf>
    <xf numFmtId="0" fontId="38" fillId="33" borderId="44" xfId="44" applyFont="1" applyFill="1" applyBorder="1" applyAlignment="1" applyProtection="1">
      <alignment horizontal="center" vertical="center" wrapText="1"/>
    </xf>
    <xf numFmtId="0" fontId="34" fillId="0" borderId="0" xfId="44" applyBorder="1" applyProtection="1"/>
    <xf numFmtId="0" fontId="34" fillId="32" borderId="0" xfId="44" applyFill="1" applyBorder="1" applyAlignment="1" applyProtection="1"/>
    <xf numFmtId="0" fontId="36" fillId="32" borderId="0" xfId="44" applyFont="1" applyFill="1" applyBorder="1" applyProtection="1"/>
    <xf numFmtId="180" fontId="34" fillId="32" borderId="0" xfId="44" applyNumberFormat="1" applyFill="1" applyBorder="1" applyAlignment="1" applyProtection="1">
      <alignment horizontal="center"/>
    </xf>
    <xf numFmtId="0" fontId="46" fillId="32" borderId="0" xfId="44" applyFont="1" applyFill="1" applyBorder="1" applyAlignment="1" applyProtection="1">
      <alignment horizontal="center"/>
    </xf>
    <xf numFmtId="182" fontId="38" fillId="32" borderId="43" xfId="44" applyNumberFormat="1" applyFont="1" applyFill="1" applyBorder="1" applyAlignment="1" applyProtection="1">
      <alignment horizontal="center"/>
    </xf>
    <xf numFmtId="0" fontId="38" fillId="33" borderId="46" xfId="44" applyFont="1" applyFill="1" applyBorder="1" applyAlignment="1" applyProtection="1">
      <alignment horizontal="center" vertical="center" wrapText="1"/>
    </xf>
    <xf numFmtId="182" fontId="38" fillId="32" borderId="42" xfId="44" applyNumberFormat="1" applyFont="1" applyFill="1" applyBorder="1" applyAlignment="1" applyProtection="1">
      <alignment horizontal="center"/>
    </xf>
    <xf numFmtId="182" fontId="38" fillId="32" borderId="20" xfId="44" applyNumberFormat="1" applyFont="1" applyFill="1" applyBorder="1" applyAlignment="1" applyProtection="1">
      <alignment horizontal="center"/>
    </xf>
    <xf numFmtId="182" fontId="34" fillId="0" borderId="0" xfId="44" applyNumberFormat="1" applyProtection="1"/>
    <xf numFmtId="0" fontId="44" fillId="0" borderId="0" xfId="44" applyFont="1" applyProtection="1"/>
    <xf numFmtId="0" fontId="34" fillId="0" borderId="0" xfId="44" applyFont="1" applyProtection="1"/>
    <xf numFmtId="0" fontId="43" fillId="32" borderId="0" xfId="44" applyFont="1" applyFill="1" applyBorder="1" applyAlignment="1" applyProtection="1">
      <alignment horizontal="center"/>
    </xf>
    <xf numFmtId="179" fontId="43" fillId="32" borderId="0" xfId="44" applyNumberFormat="1" applyFont="1" applyFill="1" applyBorder="1" applyAlignment="1" applyProtection="1">
      <alignment horizontal="center"/>
    </xf>
    <xf numFmtId="179" fontId="34" fillId="32" borderId="0" xfId="44" applyNumberFormat="1" applyFill="1" applyBorder="1" applyAlignment="1" applyProtection="1">
      <alignment horizontal="center"/>
    </xf>
    <xf numFmtId="0" fontId="34" fillId="32" borderId="0" xfId="44" applyFill="1" applyBorder="1" applyAlignment="1" applyProtection="1">
      <alignment horizontal="left"/>
    </xf>
    <xf numFmtId="0" fontId="37" fillId="32" borderId="0" xfId="44" applyFont="1" applyFill="1" applyBorder="1" applyProtection="1"/>
    <xf numFmtId="0" fontId="48" fillId="32" borderId="0" xfId="44" applyFont="1" applyFill="1" applyBorder="1" applyProtection="1"/>
    <xf numFmtId="0" fontId="49" fillId="32" borderId="0" xfId="44" applyFont="1" applyFill="1" applyBorder="1" applyProtection="1"/>
    <xf numFmtId="179" fontId="38" fillId="32" borderId="0" xfId="44" applyNumberFormat="1" applyFont="1" applyFill="1" applyBorder="1" applyAlignment="1" applyProtection="1">
      <alignment horizontal="center"/>
    </xf>
    <xf numFmtId="49" fontId="38" fillId="33" borderId="50" xfId="44" applyNumberFormat="1" applyFont="1" applyFill="1" applyBorder="1" applyAlignment="1" applyProtection="1">
      <alignment horizontal="center" vertical="center" wrapText="1"/>
    </xf>
    <xf numFmtId="179" fontId="38" fillId="32" borderId="42" xfId="44" applyNumberFormat="1" applyFont="1" applyFill="1" applyBorder="1" applyAlignment="1" applyProtection="1">
      <alignment horizontal="center" vertical="center"/>
    </xf>
    <xf numFmtId="179" fontId="38" fillId="32" borderId="43" xfId="44" applyNumberFormat="1" applyFont="1" applyFill="1" applyBorder="1" applyAlignment="1" applyProtection="1">
      <alignment horizontal="center" vertical="center"/>
    </xf>
    <xf numFmtId="179" fontId="38" fillId="32" borderId="26" xfId="44" applyNumberFormat="1" applyFont="1" applyFill="1" applyBorder="1" applyAlignment="1" applyProtection="1">
      <alignment horizontal="center" vertical="center"/>
    </xf>
    <xf numFmtId="179" fontId="38" fillId="32" borderId="20" xfId="44" applyNumberFormat="1" applyFont="1" applyFill="1" applyBorder="1" applyAlignment="1" applyProtection="1">
      <alignment horizontal="center" vertical="center"/>
    </xf>
    <xf numFmtId="0" fontId="53" fillId="0" borderId="0" xfId="44" applyFont="1" applyProtection="1"/>
    <xf numFmtId="179" fontId="38" fillId="32" borderId="42" xfId="44" applyNumberFormat="1" applyFont="1" applyFill="1" applyBorder="1" applyAlignment="1" applyProtection="1">
      <alignment horizontal="center"/>
    </xf>
    <xf numFmtId="179" fontId="38" fillId="32" borderId="20" xfId="44" applyNumberFormat="1" applyFont="1" applyFill="1" applyBorder="1" applyAlignment="1" applyProtection="1">
      <alignment horizontal="center"/>
    </xf>
    <xf numFmtId="179" fontId="38" fillId="32" borderId="43" xfId="44" applyNumberFormat="1" applyFont="1" applyFill="1" applyBorder="1" applyAlignment="1" applyProtection="1">
      <alignment horizontal="center"/>
    </xf>
    <xf numFmtId="179" fontId="38" fillId="32" borderId="26" xfId="44" applyNumberFormat="1" applyFont="1" applyFill="1" applyBorder="1" applyAlignment="1" applyProtection="1">
      <alignment horizontal="center"/>
    </xf>
    <xf numFmtId="0" fontId="39" fillId="33" borderId="51" xfId="44" applyFont="1" applyFill="1" applyBorder="1" applyAlignment="1" applyProtection="1">
      <alignment horizontal="center" vertical="center" wrapText="1"/>
    </xf>
    <xf numFmtId="180" fontId="39" fillId="33" borderId="51" xfId="44" applyNumberFormat="1" applyFont="1" applyFill="1" applyBorder="1" applyAlignment="1" applyProtection="1">
      <alignment horizontal="center" vertical="center" wrapText="1"/>
    </xf>
    <xf numFmtId="180" fontId="40" fillId="33" borderId="51" xfId="44" applyNumberFormat="1" applyFont="1" applyFill="1" applyBorder="1" applyAlignment="1" applyProtection="1">
      <alignment horizontal="center" vertical="center" wrapText="1"/>
    </xf>
    <xf numFmtId="0" fontId="51" fillId="0" borderId="47" xfId="0" applyFont="1" applyBorder="1" applyAlignment="1" applyProtection="1">
      <alignment vertical="top" wrapText="1"/>
    </xf>
    <xf numFmtId="179" fontId="39" fillId="0" borderId="42" xfId="44" applyNumberFormat="1" applyFont="1" applyBorder="1" applyAlignment="1" applyProtection="1">
      <alignment horizontal="center"/>
    </xf>
    <xf numFmtId="0" fontId="51" fillId="0" borderId="48" xfId="0" applyFont="1" applyBorder="1" applyAlignment="1" applyProtection="1">
      <alignment vertical="top" wrapText="1"/>
    </xf>
    <xf numFmtId="179" fontId="39" fillId="0" borderId="43" xfId="44" applyNumberFormat="1" applyFont="1" applyBorder="1" applyAlignment="1" applyProtection="1">
      <alignment horizontal="center"/>
    </xf>
    <xf numFmtId="0" fontId="34" fillId="0" borderId="0" xfId="44" applyAlignment="1" applyProtection="1">
      <alignment horizontal="center"/>
    </xf>
    <xf numFmtId="49" fontId="38" fillId="33" borderId="53" xfId="44" applyNumberFormat="1" applyFont="1" applyFill="1" applyBorder="1" applyAlignment="1" applyProtection="1">
      <alignment horizontal="center" vertical="center" wrapText="1"/>
    </xf>
    <xf numFmtId="0" fontId="59" fillId="0" borderId="47" xfId="0" applyFont="1" applyBorder="1" applyAlignment="1" applyProtection="1">
      <alignment vertical="top" wrapText="1"/>
    </xf>
    <xf numFmtId="0" fontId="59" fillId="0" borderId="48" xfId="0" applyFont="1" applyBorder="1" applyAlignment="1" applyProtection="1">
      <alignment vertical="top" wrapText="1"/>
    </xf>
    <xf numFmtId="179" fontId="60" fillId="0" borderId="10" xfId="44" applyNumberFormat="1" applyFont="1" applyBorder="1" applyAlignment="1" applyProtection="1">
      <alignment horizontal="center"/>
    </xf>
    <xf numFmtId="179" fontId="60" fillId="0" borderId="43" xfId="44" applyNumberFormat="1" applyFont="1" applyBorder="1" applyAlignment="1" applyProtection="1">
      <alignment horizontal="center"/>
    </xf>
    <xf numFmtId="0" fontId="59" fillId="0" borderId="56" xfId="0" applyFont="1" applyBorder="1" applyProtection="1"/>
    <xf numFmtId="0" fontId="59" fillId="0" borderId="48" xfId="0" applyFont="1" applyBorder="1" applyProtection="1"/>
    <xf numFmtId="0" fontId="51" fillId="0" borderId="14" xfId="0" applyFont="1" applyBorder="1" applyProtection="1"/>
    <xf numFmtId="0" fontId="51" fillId="0" borderId="55" xfId="0" applyFont="1" applyBorder="1" applyProtection="1"/>
    <xf numFmtId="0" fontId="21" fillId="0" borderId="0" xfId="0" applyFont="1" applyProtection="1"/>
    <xf numFmtId="180" fontId="60" fillId="0" borderId="42" xfId="44" applyNumberFormat="1" applyFont="1" applyBorder="1" applyAlignment="1" applyProtection="1">
      <alignment horizontal="center" vertical="center"/>
    </xf>
    <xf numFmtId="180" fontId="60" fillId="0" borderId="20" xfId="44" applyNumberFormat="1" applyFont="1" applyBorder="1" applyAlignment="1" applyProtection="1">
      <alignment horizontal="center" vertical="center"/>
    </xf>
    <xf numFmtId="180" fontId="60" fillId="0" borderId="43" xfId="44" applyNumberFormat="1" applyFont="1" applyBorder="1" applyAlignment="1" applyProtection="1">
      <alignment horizontal="center" vertical="center"/>
    </xf>
    <xf numFmtId="180" fontId="50" fillId="0" borderId="43" xfId="44" applyNumberFormat="1" applyFont="1" applyBorder="1" applyAlignment="1" applyProtection="1">
      <alignment horizontal="center"/>
      <protection locked="0"/>
    </xf>
    <xf numFmtId="0" fontId="39" fillId="33" borderId="46" xfId="44" applyFont="1" applyFill="1" applyBorder="1" applyAlignment="1" applyProtection="1">
      <alignment horizontal="center" vertical="center" wrapText="1"/>
    </xf>
    <xf numFmtId="180" fontId="38" fillId="32" borderId="42" xfId="44" applyNumberFormat="1" applyFont="1" applyFill="1" applyBorder="1" applyAlignment="1" applyProtection="1">
      <alignment horizontal="center"/>
      <protection locked="0"/>
    </xf>
    <xf numFmtId="180" fontId="38" fillId="32" borderId="20" xfId="44" applyNumberFormat="1" applyFont="1" applyFill="1" applyBorder="1" applyAlignment="1" applyProtection="1">
      <alignment horizontal="center"/>
      <protection locked="0"/>
    </xf>
    <xf numFmtId="180" fontId="38" fillId="32" borderId="43" xfId="44" applyNumberFormat="1" applyFont="1" applyFill="1" applyBorder="1" applyAlignment="1" applyProtection="1">
      <alignment horizontal="center"/>
      <protection locked="0"/>
    </xf>
    <xf numFmtId="180" fontId="38" fillId="32" borderId="26" xfId="44" applyNumberFormat="1" applyFont="1" applyFill="1" applyBorder="1" applyAlignment="1" applyProtection="1">
      <alignment horizontal="center"/>
      <protection locked="0"/>
    </xf>
    <xf numFmtId="0" fontId="59" fillId="0" borderId="56" xfId="0" applyFont="1" applyBorder="1" applyAlignment="1" applyProtection="1">
      <alignment vertical="top" wrapText="1"/>
    </xf>
    <xf numFmtId="0" fontId="51" fillId="0" borderId="56" xfId="0" applyFont="1" applyBorder="1" applyAlignment="1" applyProtection="1">
      <alignment vertical="top" wrapText="1"/>
    </xf>
    <xf numFmtId="180" fontId="60" fillId="0" borderId="10" xfId="44" applyNumberFormat="1" applyFont="1" applyBorder="1" applyAlignment="1" applyProtection="1">
      <alignment horizontal="center" vertical="center"/>
    </xf>
    <xf numFmtId="180" fontId="60" fillId="32" borderId="10" xfId="44" applyNumberFormat="1" applyFont="1" applyFill="1" applyBorder="1" applyAlignment="1" applyProtection="1">
      <alignment horizontal="center" vertical="center"/>
    </xf>
    <xf numFmtId="0" fontId="38" fillId="0" borderId="47" xfId="0" applyFont="1" applyBorder="1" applyProtection="1"/>
    <xf numFmtId="0" fontId="38" fillId="0" borderId="48" xfId="0" applyFont="1" applyBorder="1" applyProtection="1"/>
    <xf numFmtId="49" fontId="38" fillId="33" borderId="58" xfId="44" applyNumberFormat="1" applyFont="1" applyFill="1" applyBorder="1" applyAlignment="1" applyProtection="1">
      <alignment horizontal="center" vertical="center" wrapText="1"/>
    </xf>
    <xf numFmtId="0" fontId="52" fillId="0" borderId="55" xfId="0" applyFont="1" applyBorder="1" applyProtection="1"/>
    <xf numFmtId="180" fontId="42" fillId="0" borderId="44" xfId="44" applyNumberFormat="1" applyFont="1" applyBorder="1" applyAlignment="1" applyProtection="1">
      <alignment horizontal="center" vertical="center"/>
    </xf>
    <xf numFmtId="180" fontId="42" fillId="0" borderId="43" xfId="44" applyNumberFormat="1" applyFont="1" applyBorder="1" applyAlignment="1" applyProtection="1">
      <alignment horizontal="center" vertical="center"/>
    </xf>
    <xf numFmtId="180" fontId="42" fillId="0" borderId="42" xfId="44" applyNumberFormat="1" applyFont="1" applyBorder="1" applyAlignment="1" applyProtection="1">
      <alignment horizontal="center"/>
    </xf>
    <xf numFmtId="180" fontId="42" fillId="0" borderId="43" xfId="44" applyNumberFormat="1" applyFont="1" applyBorder="1" applyAlignment="1" applyProtection="1">
      <alignment horizontal="center"/>
    </xf>
    <xf numFmtId="179" fontId="43" fillId="0" borderId="42" xfId="44" applyNumberFormat="1" applyFont="1" applyBorder="1" applyAlignment="1" applyProtection="1">
      <alignment horizontal="center"/>
    </xf>
    <xf numFmtId="179" fontId="43" fillId="0" borderId="43" xfId="44" applyNumberFormat="1" applyFont="1" applyBorder="1" applyAlignment="1" applyProtection="1">
      <alignment horizontal="center"/>
    </xf>
    <xf numFmtId="179" fontId="43" fillId="0" borderId="10" xfId="44" applyNumberFormat="1" applyFont="1" applyBorder="1" applyAlignment="1" applyProtection="1">
      <alignment horizontal="center"/>
    </xf>
    <xf numFmtId="180" fontId="42" fillId="0" borderId="20" xfId="44" applyNumberFormat="1" applyFont="1" applyBorder="1" applyAlignment="1" applyProtection="1">
      <alignment horizontal="center"/>
    </xf>
    <xf numFmtId="180" fontId="43" fillId="0" borderId="42" xfId="44" applyNumberFormat="1" applyFont="1" applyBorder="1" applyAlignment="1" applyProtection="1">
      <alignment horizontal="center" vertical="center"/>
    </xf>
    <xf numFmtId="180" fontId="43" fillId="0" borderId="10" xfId="44" applyNumberFormat="1" applyFont="1" applyBorder="1" applyAlignment="1" applyProtection="1">
      <alignment horizontal="center" vertical="center"/>
    </xf>
    <xf numFmtId="180" fontId="43" fillId="32" borderId="10" xfId="44" applyNumberFormat="1" applyFont="1" applyFill="1" applyBorder="1" applyAlignment="1" applyProtection="1">
      <alignment horizontal="center" vertical="center"/>
    </xf>
    <xf numFmtId="180" fontId="43" fillId="0" borderId="43" xfId="44" applyNumberFormat="1" applyFont="1" applyBorder="1" applyAlignment="1" applyProtection="1">
      <alignment horizontal="center" vertical="center"/>
    </xf>
    <xf numFmtId="0" fontId="50" fillId="0" borderId="47" xfId="0" applyFont="1" applyBorder="1" applyProtection="1"/>
    <xf numFmtId="0" fontId="50" fillId="0" borderId="48" xfId="0" applyFont="1" applyBorder="1" applyProtection="1"/>
    <xf numFmtId="180" fontId="41" fillId="32" borderId="10" xfId="44" applyNumberFormat="1" applyFont="1" applyFill="1" applyBorder="1" applyAlignment="1" applyProtection="1">
      <alignment horizontal="center" vertical="center"/>
      <protection locked="0"/>
    </xf>
    <xf numFmtId="0" fontId="38" fillId="0" borderId="56" xfId="0" applyFont="1" applyBorder="1" applyAlignment="1" applyProtection="1">
      <alignment vertical="top" wrapText="1"/>
    </xf>
    <xf numFmtId="0" fontId="38" fillId="0" borderId="48" xfId="0" applyFont="1" applyBorder="1" applyAlignment="1" applyProtection="1">
      <alignment vertical="top" wrapText="1"/>
    </xf>
    <xf numFmtId="0" fontId="38" fillId="0" borderId="47" xfId="0" applyFont="1" applyBorder="1" applyAlignment="1" applyProtection="1">
      <alignment vertical="top" wrapText="1"/>
    </xf>
    <xf numFmtId="0" fontId="52" fillId="0" borderId="42" xfId="0" applyFont="1" applyBorder="1" applyAlignment="1" applyProtection="1">
      <alignment vertical="top" wrapText="1"/>
    </xf>
    <xf numFmtId="0" fontId="38" fillId="0" borderId="42" xfId="0" applyFont="1" applyBorder="1" applyAlignment="1" applyProtection="1">
      <alignment horizontal="center" vertical="top" wrapText="1"/>
    </xf>
    <xf numFmtId="0" fontId="52" fillId="0" borderId="10" xfId="0" applyFont="1" applyBorder="1" applyAlignment="1" applyProtection="1">
      <alignment vertical="top" wrapText="1"/>
    </xf>
    <xf numFmtId="0" fontId="38" fillId="0" borderId="10" xfId="0" applyFont="1" applyBorder="1" applyAlignment="1" applyProtection="1">
      <alignment horizontal="center" vertical="top" wrapText="1"/>
    </xf>
    <xf numFmtId="0" fontId="52" fillId="0" borderId="43" xfId="0" applyFont="1" applyBorder="1" applyAlignment="1" applyProtection="1">
      <alignment vertical="top" wrapText="1"/>
    </xf>
    <xf numFmtId="0" fontId="38" fillId="0" borderId="43" xfId="0" applyFont="1" applyBorder="1" applyAlignment="1" applyProtection="1">
      <alignment horizontal="center" vertical="top" wrapText="1"/>
    </xf>
    <xf numFmtId="0" fontId="42" fillId="32" borderId="0" xfId="44" applyFont="1" applyFill="1" applyBorder="1" applyAlignment="1" applyProtection="1">
      <alignment horizontal="center"/>
    </xf>
    <xf numFmtId="179" fontId="42" fillId="32" borderId="42" xfId="44" applyNumberFormat="1" applyFont="1" applyFill="1" applyBorder="1" applyAlignment="1" applyProtection="1">
      <alignment horizontal="center"/>
    </xf>
    <xf numFmtId="179" fontId="42" fillId="32" borderId="10" xfId="44" applyNumberFormat="1" applyFont="1" applyFill="1" applyBorder="1" applyAlignment="1" applyProtection="1">
      <alignment horizontal="center"/>
    </xf>
    <xf numFmtId="179" fontId="42" fillId="32" borderId="43" xfId="44" applyNumberFormat="1" applyFont="1" applyFill="1" applyBorder="1" applyAlignment="1" applyProtection="1">
      <alignment horizontal="center"/>
    </xf>
    <xf numFmtId="179" fontId="52" fillId="32" borderId="42" xfId="44" applyNumberFormat="1" applyFont="1" applyFill="1" applyBorder="1" applyAlignment="1" applyProtection="1">
      <alignment horizontal="center"/>
    </xf>
    <xf numFmtId="179" fontId="52" fillId="32" borderId="10" xfId="44" applyNumberFormat="1" applyFont="1" applyFill="1" applyBorder="1" applyAlignment="1" applyProtection="1">
      <alignment horizontal="center"/>
    </xf>
    <xf numFmtId="179" fontId="52" fillId="32" borderId="43" xfId="44" applyNumberFormat="1" applyFont="1" applyFill="1" applyBorder="1" applyAlignment="1" applyProtection="1">
      <alignment horizontal="center"/>
    </xf>
    <xf numFmtId="180" fontId="38" fillId="32" borderId="10" xfId="44" applyNumberFormat="1" applyFont="1" applyFill="1" applyBorder="1" applyAlignment="1" applyProtection="1">
      <alignment horizontal="center"/>
      <protection locked="0"/>
    </xf>
    <xf numFmtId="0" fontId="38" fillId="33" borderId="59" xfId="44" applyFont="1" applyFill="1" applyBorder="1" applyAlignment="1" applyProtection="1">
      <alignment horizontal="center" vertical="center" wrapText="1"/>
    </xf>
    <xf numFmtId="0" fontId="50" fillId="0" borderId="56" xfId="0" applyFont="1" applyBorder="1" applyProtection="1"/>
    <xf numFmtId="0" fontId="50" fillId="0" borderId="43" xfId="0" applyFont="1" applyBorder="1" applyAlignment="1" applyProtection="1">
      <alignment horizontal="center"/>
    </xf>
    <xf numFmtId="0" fontId="52" fillId="0" borderId="14" xfId="0" applyFont="1" applyBorder="1" applyProtection="1"/>
    <xf numFmtId="0" fontId="38" fillId="0" borderId="56" xfId="0" applyFont="1" applyBorder="1" applyProtection="1"/>
    <xf numFmtId="0" fontId="52" fillId="0" borderId="42" xfId="0" applyFont="1" applyBorder="1" applyProtection="1"/>
    <xf numFmtId="0" fontId="38" fillId="0" borderId="42" xfId="0" applyFont="1" applyBorder="1" applyAlignment="1" applyProtection="1">
      <alignment horizontal="center"/>
    </xf>
    <xf numFmtId="0" fontId="52" fillId="0" borderId="10" xfId="0" applyFont="1" applyBorder="1" applyProtection="1"/>
    <xf numFmtId="0" fontId="38" fillId="0" borderId="10" xfId="0" applyFont="1" applyBorder="1" applyAlignment="1" applyProtection="1">
      <alignment horizontal="center"/>
    </xf>
    <xf numFmtId="0" fontId="52" fillId="0" borderId="43" xfId="0" applyFont="1" applyBorder="1" applyProtection="1"/>
    <xf numFmtId="0" fontId="38" fillId="0" borderId="43" xfId="0" applyFont="1" applyBorder="1" applyAlignment="1" applyProtection="1">
      <alignment horizontal="center"/>
    </xf>
    <xf numFmtId="0" fontId="75" fillId="38" borderId="56" xfId="0" applyFont="1" applyFill="1" applyBorder="1" applyAlignment="1">
      <alignment horizontal="left"/>
    </xf>
    <xf numFmtId="0" fontId="75" fillId="38" borderId="48" xfId="0" applyFont="1" applyFill="1" applyBorder="1" applyAlignment="1">
      <alignment horizontal="left"/>
    </xf>
    <xf numFmtId="0" fontId="1" fillId="0" borderId="0" xfId="0" applyFont="1"/>
    <xf numFmtId="0" fontId="76" fillId="0" borderId="0" xfId="0" applyFont="1"/>
    <xf numFmtId="0" fontId="75" fillId="38" borderId="49" xfId="0" applyFont="1" applyFill="1" applyBorder="1" applyAlignment="1">
      <alignment horizontal="left"/>
    </xf>
    <xf numFmtId="0" fontId="42" fillId="0" borderId="60" xfId="0" applyFont="1" applyBorder="1" applyAlignment="1">
      <alignment horizontal="left" vertical="center"/>
    </xf>
    <xf numFmtId="0" fontId="42" fillId="0" borderId="61" xfId="0" applyFont="1" applyBorder="1" applyAlignment="1">
      <alignment horizontal="left" vertical="center"/>
    </xf>
    <xf numFmtId="0" fontId="42" fillId="0" borderId="62" xfId="0" applyFont="1" applyBorder="1" applyAlignment="1">
      <alignment horizontal="left" vertical="center"/>
    </xf>
    <xf numFmtId="0" fontId="59" fillId="0" borderId="47" xfId="0" applyFont="1" applyBorder="1" applyProtection="1"/>
    <xf numFmtId="0" fontId="51" fillId="0" borderId="54" xfId="0" applyFont="1" applyBorder="1" applyProtection="1"/>
    <xf numFmtId="179" fontId="60" fillId="0" borderId="42" xfId="44" applyNumberFormat="1" applyFont="1" applyBorder="1" applyAlignment="1" applyProtection="1">
      <alignment horizontal="center"/>
    </xf>
    <xf numFmtId="0" fontId="51" fillId="0" borderId="42" xfId="0" applyFont="1" applyBorder="1" applyAlignment="1" applyProtection="1">
      <alignment vertical="top" wrapText="1"/>
    </xf>
    <xf numFmtId="0" fontId="59" fillId="0" borderId="42" xfId="0" applyFont="1" applyBorder="1" applyAlignment="1" applyProtection="1">
      <alignment horizontal="center" vertical="top" wrapText="1"/>
    </xf>
    <xf numFmtId="179" fontId="61" fillId="0" borderId="42" xfId="0" applyNumberFormat="1" applyFont="1" applyBorder="1" applyAlignment="1" applyProtection="1">
      <alignment horizontal="center" vertical="top" wrapText="1"/>
    </xf>
    <xf numFmtId="0" fontId="59" fillId="0" borderId="10" xfId="0" applyFont="1" applyBorder="1" applyAlignment="1" applyProtection="1">
      <alignment horizontal="center" vertical="top" wrapText="1"/>
    </xf>
    <xf numFmtId="179" fontId="61" fillId="0" borderId="10" xfId="0" applyNumberFormat="1" applyFont="1" applyBorder="1" applyAlignment="1" applyProtection="1">
      <alignment horizontal="center" vertical="top" wrapText="1"/>
    </xf>
    <xf numFmtId="0" fontId="51" fillId="0" borderId="43" xfId="0" applyFont="1" applyBorder="1" applyAlignment="1" applyProtection="1">
      <alignment vertical="top" wrapText="1"/>
    </xf>
    <xf numFmtId="0" fontId="59" fillId="0" borderId="43" xfId="0" applyFont="1" applyBorder="1" applyAlignment="1" applyProtection="1">
      <alignment horizontal="center" vertical="top" wrapText="1"/>
    </xf>
    <xf numFmtId="179" fontId="61" fillId="0" borderId="43" xfId="0" applyNumberFormat="1" applyFont="1" applyBorder="1" applyAlignment="1" applyProtection="1">
      <alignment horizontal="center" vertical="top" wrapText="1"/>
    </xf>
    <xf numFmtId="0" fontId="38" fillId="33" borderId="52" xfId="44" applyFont="1" applyFill="1" applyBorder="1" applyAlignment="1" applyProtection="1">
      <alignment horizontal="center" vertical="center" wrapText="1"/>
    </xf>
    <xf numFmtId="0" fontId="75" fillId="0" borderId="0" xfId="0" applyFont="1"/>
    <xf numFmtId="0" fontId="77" fillId="27" borderId="0" xfId="0" applyFont="1" applyFill="1" applyAlignment="1">
      <alignment horizontal="center" vertical="center"/>
    </xf>
    <xf numFmtId="0" fontId="77" fillId="27" borderId="0" xfId="0" applyFont="1" applyFill="1" applyAlignment="1">
      <alignment horizontal="center" vertical="center" wrapText="1"/>
    </xf>
    <xf numFmtId="0" fontId="78" fillId="0" borderId="0" xfId="0" applyFont="1" applyAlignment="1">
      <alignment horizontal="center" vertical="center"/>
    </xf>
    <xf numFmtId="14" fontId="78" fillId="0" borderId="0" xfId="0" applyNumberFormat="1" applyFont="1" applyAlignment="1">
      <alignment horizontal="left" vertical="center"/>
    </xf>
    <xf numFmtId="0" fontId="78" fillId="0" borderId="0" xfId="0" applyFont="1" applyFill="1" applyAlignment="1">
      <alignment vertical="center" wrapText="1"/>
    </xf>
    <xf numFmtId="0" fontId="78" fillId="0" borderId="0" xfId="0" applyFont="1" applyAlignment="1">
      <alignment horizontal="left" vertical="center" wrapText="1"/>
    </xf>
    <xf numFmtId="0" fontId="79" fillId="0" borderId="47" xfId="0" applyFont="1" applyBorder="1" applyAlignment="1" applyProtection="1">
      <alignment vertical="top" wrapText="1"/>
    </xf>
    <xf numFmtId="0" fontId="79" fillId="0" borderId="57" xfId="0" applyFont="1" applyBorder="1" applyAlignment="1" applyProtection="1">
      <alignment vertical="top" wrapText="1"/>
    </xf>
    <xf numFmtId="0" fontId="79" fillId="0" borderId="70" xfId="0" applyFont="1" applyBorder="1" applyAlignment="1" applyProtection="1">
      <alignment vertical="top" wrapText="1"/>
    </xf>
    <xf numFmtId="0" fontId="79" fillId="0" borderId="71" xfId="0" applyFont="1" applyBorder="1" applyAlignment="1" applyProtection="1">
      <alignment vertical="top" wrapText="1"/>
    </xf>
    <xf numFmtId="0" fontId="58" fillId="0" borderId="72" xfId="0" applyFont="1" applyBorder="1" applyAlignment="1" applyProtection="1">
      <alignment vertical="top" wrapText="1"/>
    </xf>
    <xf numFmtId="0" fontId="58" fillId="0" borderId="73" xfId="0" applyFont="1" applyBorder="1" applyAlignment="1" applyProtection="1">
      <alignment vertical="top" wrapText="1"/>
    </xf>
    <xf numFmtId="0" fontId="82" fillId="0" borderId="0" xfId="0" applyFont="1" applyProtection="1"/>
    <xf numFmtId="0" fontId="84" fillId="32" borderId="0" xfId="44" applyFont="1" applyFill="1" applyBorder="1" applyAlignment="1" applyProtection="1"/>
    <xf numFmtId="0" fontId="84" fillId="32" borderId="0" xfId="44" applyFont="1" applyFill="1" applyBorder="1" applyAlignment="1" applyProtection="1">
      <alignment horizontal="center"/>
    </xf>
    <xf numFmtId="0" fontId="84" fillId="32" borderId="0" xfId="44" applyFont="1" applyFill="1" applyBorder="1" applyProtection="1"/>
    <xf numFmtId="0" fontId="84" fillId="0" borderId="0" xfId="44" applyFont="1" applyProtection="1"/>
    <xf numFmtId="49" fontId="85" fillId="33" borderId="50" xfId="44" applyNumberFormat="1" applyFont="1" applyFill="1" applyBorder="1" applyAlignment="1" applyProtection="1">
      <alignment horizontal="center" vertical="center" wrapText="1"/>
    </xf>
    <xf numFmtId="49" fontId="85" fillId="33" borderId="53" xfId="44" applyNumberFormat="1" applyFont="1" applyFill="1" applyBorder="1" applyAlignment="1" applyProtection="1">
      <alignment horizontal="center" vertical="center" wrapText="1"/>
    </xf>
    <xf numFmtId="0" fontId="85" fillId="33" borderId="44" xfId="44" applyFont="1" applyFill="1" applyBorder="1" applyAlignment="1" applyProtection="1">
      <alignment horizontal="center" vertical="center" wrapText="1"/>
    </xf>
    <xf numFmtId="49" fontId="85" fillId="33" borderId="44" xfId="44" applyNumberFormat="1" applyFont="1" applyFill="1" applyBorder="1" applyAlignment="1" applyProtection="1">
      <alignment horizontal="center" vertical="center" wrapText="1"/>
    </xf>
    <xf numFmtId="180" fontId="85" fillId="33" borderId="44" xfId="44" applyNumberFormat="1" applyFont="1" applyFill="1" applyBorder="1" applyAlignment="1" applyProtection="1">
      <alignment horizontal="center" vertical="center" wrapText="1"/>
    </xf>
    <xf numFmtId="180" fontId="85" fillId="33" borderId="51" xfId="44" applyNumberFormat="1" applyFont="1" applyFill="1" applyBorder="1" applyAlignment="1" applyProtection="1">
      <alignment horizontal="center" vertical="center" wrapText="1"/>
    </xf>
    <xf numFmtId="0" fontId="85" fillId="33" borderId="51" xfId="44" applyFont="1" applyFill="1" applyBorder="1" applyAlignment="1" applyProtection="1">
      <alignment horizontal="center" vertical="center" wrapText="1"/>
    </xf>
    <xf numFmtId="0" fontId="85" fillId="33" borderId="44" xfId="44" applyFont="1" applyFill="1" applyBorder="1" applyAlignment="1" applyProtection="1">
      <alignment horizontal="center" vertical="center"/>
    </xf>
    <xf numFmtId="0" fontId="85" fillId="33" borderId="46" xfId="0" applyFont="1" applyFill="1" applyBorder="1" applyAlignment="1" applyProtection="1">
      <alignment vertical="center" wrapText="1"/>
    </xf>
    <xf numFmtId="0" fontId="86" fillId="0" borderId="72" xfId="0" applyFont="1" applyBorder="1" applyAlignment="1" applyProtection="1">
      <alignment vertical="center" wrapText="1"/>
    </xf>
    <xf numFmtId="180" fontId="81" fillId="0" borderId="42" xfId="44" applyNumberFormat="1" applyFont="1" applyBorder="1" applyAlignment="1" applyProtection="1">
      <alignment horizontal="center"/>
    </xf>
    <xf numFmtId="180" fontId="89" fillId="32" borderId="42" xfId="44" applyNumberFormat="1" applyFont="1" applyFill="1" applyBorder="1" applyAlignment="1" applyProtection="1">
      <alignment horizontal="center"/>
      <protection locked="0"/>
    </xf>
    <xf numFmtId="182" fontId="85" fillId="32" borderId="42" xfId="44" applyNumberFormat="1" applyFont="1" applyFill="1" applyBorder="1" applyAlignment="1" applyProtection="1">
      <alignment horizontal="center"/>
    </xf>
    <xf numFmtId="0" fontId="86" fillId="0" borderId="73" xfId="0" applyFont="1" applyBorder="1" applyAlignment="1" applyProtection="1">
      <alignment vertical="center" wrapText="1"/>
    </xf>
    <xf numFmtId="180" fontId="81" fillId="0" borderId="43" xfId="44" applyNumberFormat="1" applyFont="1" applyBorder="1" applyAlignment="1" applyProtection="1">
      <alignment horizontal="center"/>
    </xf>
    <xf numFmtId="180" fontId="89" fillId="32" borderId="43" xfId="44" applyNumberFormat="1" applyFont="1" applyFill="1" applyBorder="1" applyAlignment="1" applyProtection="1">
      <alignment horizontal="center"/>
      <protection locked="0"/>
    </xf>
    <xf numFmtId="182" fontId="85" fillId="32" borderId="43" xfId="44" applyNumberFormat="1" applyFont="1" applyFill="1" applyBorder="1" applyAlignment="1" applyProtection="1">
      <alignment horizontal="center"/>
    </xf>
    <xf numFmtId="180" fontId="89" fillId="32" borderId="26" xfId="44" applyNumberFormat="1" applyFont="1" applyFill="1" applyBorder="1" applyAlignment="1" applyProtection="1">
      <alignment horizontal="center"/>
      <protection locked="0"/>
    </xf>
    <xf numFmtId="182" fontId="85" fillId="32" borderId="26" xfId="44" applyNumberFormat="1" applyFont="1" applyFill="1" applyBorder="1" applyAlignment="1" applyProtection="1">
      <alignment horizontal="center"/>
    </xf>
    <xf numFmtId="180" fontId="89" fillId="32" borderId="20" xfId="44" applyNumberFormat="1" applyFont="1" applyFill="1" applyBorder="1" applyAlignment="1" applyProtection="1">
      <alignment horizontal="center"/>
      <protection locked="0"/>
    </xf>
    <xf numFmtId="182" fontId="85" fillId="32" borderId="20" xfId="44" applyNumberFormat="1" applyFont="1" applyFill="1" applyBorder="1" applyAlignment="1" applyProtection="1">
      <alignment horizontal="center"/>
    </xf>
    <xf numFmtId="180" fontId="90" fillId="0" borderId="42" xfId="44" applyNumberFormat="1" applyFont="1" applyBorder="1" applyAlignment="1" applyProtection="1">
      <alignment horizontal="center"/>
    </xf>
    <xf numFmtId="180" fontId="90" fillId="0" borderId="43" xfId="44" applyNumberFormat="1" applyFont="1" applyBorder="1" applyAlignment="1" applyProtection="1">
      <alignment horizontal="center"/>
    </xf>
    <xf numFmtId="0" fontId="84" fillId="0" borderId="0" xfId="44" applyFont="1" applyBorder="1" applyProtection="1"/>
    <xf numFmtId="180" fontId="90" fillId="0" borderId="42" xfId="44" applyNumberFormat="1" applyFont="1" applyBorder="1" applyAlignment="1" applyProtection="1">
      <alignment horizontal="center" vertical="center"/>
    </xf>
    <xf numFmtId="180" fontId="81" fillId="0" borderId="42" xfId="44" applyNumberFormat="1" applyFont="1" applyBorder="1" applyAlignment="1" applyProtection="1">
      <alignment horizontal="center" vertical="center"/>
    </xf>
    <xf numFmtId="180" fontId="89" fillId="32" borderId="42" xfId="44" applyNumberFormat="1" applyFont="1" applyFill="1" applyBorder="1" applyAlignment="1" applyProtection="1">
      <alignment horizontal="center" vertical="center"/>
      <protection locked="0"/>
    </xf>
    <xf numFmtId="182" fontId="85" fillId="32" borderId="42" xfId="44" applyNumberFormat="1" applyFont="1" applyFill="1" applyBorder="1" applyAlignment="1" applyProtection="1">
      <alignment horizontal="center" vertical="center"/>
    </xf>
    <xf numFmtId="180" fontId="90" fillId="0" borderId="43" xfId="44" applyNumberFormat="1" applyFont="1" applyBorder="1" applyAlignment="1" applyProtection="1">
      <alignment horizontal="center" vertical="center"/>
    </xf>
    <xf numFmtId="180" fontId="81" fillId="0" borderId="43" xfId="44" applyNumberFormat="1" applyFont="1" applyBorder="1" applyAlignment="1" applyProtection="1">
      <alignment horizontal="center" vertical="center"/>
    </xf>
    <xf numFmtId="180" fontId="89" fillId="32" borderId="43" xfId="44" applyNumberFormat="1" applyFont="1" applyFill="1" applyBorder="1" applyAlignment="1" applyProtection="1">
      <alignment horizontal="center" vertical="center"/>
      <protection locked="0"/>
    </xf>
    <xf numFmtId="182" fontId="85" fillId="32" borderId="43" xfId="44" applyNumberFormat="1" applyFont="1" applyFill="1" applyBorder="1" applyAlignment="1" applyProtection="1">
      <alignment horizontal="center" vertical="center"/>
    </xf>
    <xf numFmtId="179" fontId="85" fillId="0" borderId="42" xfId="44" applyNumberFormat="1" applyFont="1" applyBorder="1" applyAlignment="1" applyProtection="1">
      <alignment horizontal="center"/>
    </xf>
    <xf numFmtId="179" fontId="85" fillId="0" borderId="43" xfId="44" applyNumberFormat="1" applyFont="1" applyBorder="1" applyAlignment="1" applyProtection="1">
      <alignment horizontal="center"/>
    </xf>
    <xf numFmtId="179" fontId="85" fillId="0" borderId="42" xfId="44" applyNumberFormat="1" applyFont="1" applyBorder="1" applyAlignment="1" applyProtection="1">
      <alignment horizontal="center" vertical="center"/>
    </xf>
    <xf numFmtId="179" fontId="85" fillId="0" borderId="43" xfId="44" applyNumberFormat="1" applyFont="1" applyBorder="1" applyAlignment="1" applyProtection="1">
      <alignment horizontal="center" vertical="center"/>
    </xf>
    <xf numFmtId="179" fontId="81" fillId="0" borderId="42" xfId="44" applyNumberFormat="1" applyFont="1" applyBorder="1" applyAlignment="1" applyProtection="1">
      <alignment horizontal="center"/>
    </xf>
    <xf numFmtId="179" fontId="81" fillId="0" borderId="43" xfId="44" applyNumberFormat="1" applyFont="1" applyBorder="1" applyAlignment="1" applyProtection="1">
      <alignment horizontal="center"/>
    </xf>
    <xf numFmtId="179" fontId="81" fillId="0" borderId="42" xfId="44" applyNumberFormat="1" applyFont="1" applyBorder="1" applyAlignment="1" applyProtection="1">
      <alignment horizontal="center" vertical="center"/>
    </xf>
    <xf numFmtId="179" fontId="81" fillId="0" borderId="43" xfId="44" applyNumberFormat="1" applyFont="1" applyBorder="1" applyAlignment="1" applyProtection="1">
      <alignment horizontal="center" vertical="center"/>
    </xf>
    <xf numFmtId="0" fontId="87" fillId="0" borderId="0" xfId="0" applyFont="1" applyBorder="1" applyAlignment="1" applyProtection="1">
      <alignment vertical="top" wrapText="1"/>
    </xf>
    <xf numFmtId="182" fontId="90" fillId="0" borderId="0" xfId="44" applyNumberFormat="1" applyFont="1" applyBorder="1" applyProtection="1"/>
    <xf numFmtId="180" fontId="89" fillId="0" borderId="0" xfId="44" applyNumberFormat="1" applyFont="1" applyBorder="1" applyProtection="1"/>
    <xf numFmtId="180" fontId="85" fillId="32" borderId="0" xfId="44" applyNumberFormat="1" applyFont="1" applyFill="1" applyBorder="1" applyAlignment="1" applyProtection="1">
      <alignment horizontal="center"/>
    </xf>
    <xf numFmtId="182" fontId="85" fillId="32" borderId="0" xfId="44" applyNumberFormat="1" applyFont="1" applyFill="1" applyBorder="1" applyAlignment="1" applyProtection="1">
      <alignment horizontal="center"/>
    </xf>
    <xf numFmtId="180" fontId="89" fillId="32" borderId="0" xfId="44" applyNumberFormat="1" applyFont="1" applyFill="1" applyBorder="1" applyAlignment="1" applyProtection="1">
      <alignment horizontal="center"/>
    </xf>
    <xf numFmtId="0" fontId="93" fillId="0" borderId="0" xfId="44" applyFont="1" applyBorder="1" applyAlignment="1" applyProtection="1">
      <alignment horizontal="center" vertical="center"/>
    </xf>
    <xf numFmtId="0" fontId="93" fillId="0" borderId="0" xfId="44" applyFont="1" applyBorder="1" applyAlignment="1" applyProtection="1">
      <alignment horizontal="center" vertical="center" wrapText="1"/>
    </xf>
    <xf numFmtId="0" fontId="93" fillId="32" borderId="0" xfId="44" applyFont="1" applyFill="1" applyBorder="1" applyAlignment="1" applyProtection="1">
      <alignment horizontal="center" vertical="center"/>
    </xf>
    <xf numFmtId="0" fontId="94" fillId="32" borderId="0" xfId="44" applyFont="1" applyFill="1" applyBorder="1" applyProtection="1"/>
    <xf numFmtId="0" fontId="81" fillId="32" borderId="0" xfId="44" applyFont="1" applyFill="1" applyBorder="1" applyAlignment="1" applyProtection="1">
      <alignment horizontal="center"/>
    </xf>
    <xf numFmtId="179" fontId="84" fillId="32" borderId="0" xfId="44" applyNumberFormat="1" applyFont="1" applyFill="1" applyBorder="1" applyAlignment="1" applyProtection="1">
      <alignment horizontal="center"/>
    </xf>
    <xf numFmtId="0" fontId="85" fillId="32" borderId="0" xfId="44" applyFont="1" applyFill="1" applyBorder="1" applyAlignment="1" applyProtection="1">
      <alignment horizontal="center"/>
    </xf>
    <xf numFmtId="0" fontId="85" fillId="33" borderId="46" xfId="44" applyFont="1" applyFill="1" applyBorder="1" applyAlignment="1" applyProtection="1">
      <alignment horizontal="center" vertical="center" wrapText="1"/>
    </xf>
    <xf numFmtId="0" fontId="95" fillId="32" borderId="0" xfId="44" applyFont="1" applyFill="1" applyBorder="1" applyProtection="1"/>
    <xf numFmtId="0" fontId="85" fillId="0" borderId="47" xfId="0" applyFont="1" applyBorder="1" applyProtection="1"/>
    <xf numFmtId="0" fontId="85" fillId="0" borderId="48" xfId="0" applyFont="1" applyBorder="1" applyProtection="1"/>
    <xf numFmtId="0" fontId="96" fillId="32" borderId="0" xfId="44" applyFont="1" applyFill="1" applyBorder="1" applyProtection="1"/>
    <xf numFmtId="0" fontId="97" fillId="0" borderId="0" xfId="0" applyFont="1" applyBorder="1" applyProtection="1"/>
    <xf numFmtId="183" fontId="89" fillId="0" borderId="0" xfId="0" applyNumberFormat="1" applyFont="1" applyBorder="1" applyProtection="1"/>
    <xf numFmtId="0" fontId="89" fillId="32" borderId="0" xfId="44" applyFont="1" applyFill="1" applyBorder="1" applyAlignment="1" applyProtection="1">
      <alignment horizontal="left"/>
    </xf>
    <xf numFmtId="0" fontId="97" fillId="32" borderId="0" xfId="44" applyFont="1" applyFill="1" applyBorder="1" applyAlignment="1" applyProtection="1">
      <alignment horizontal="center" vertical="center"/>
    </xf>
    <xf numFmtId="181" fontId="97" fillId="32" borderId="0" xfId="44" applyNumberFormat="1" applyFont="1" applyFill="1" applyBorder="1" applyAlignment="1" applyProtection="1">
      <alignment horizontal="center" vertical="center" wrapText="1"/>
    </xf>
    <xf numFmtId="0" fontId="98" fillId="0" borderId="0" xfId="0" applyFont="1" applyBorder="1" applyProtection="1"/>
    <xf numFmtId="0" fontId="79" fillId="0" borderId="47" xfId="0" applyFont="1" applyBorder="1" applyProtection="1"/>
    <xf numFmtId="179" fontId="90" fillId="0" borderId="42" xfId="0" applyNumberFormat="1" applyFont="1" applyBorder="1" applyAlignment="1" applyProtection="1">
      <alignment horizontal="center"/>
    </xf>
    <xf numFmtId="179" fontId="81" fillId="0" borderId="42" xfId="0" applyNumberFormat="1" applyFont="1" applyBorder="1" applyAlignment="1" applyProtection="1">
      <alignment horizontal="center"/>
    </xf>
    <xf numFmtId="180" fontId="85" fillId="32" borderId="42" xfId="44" applyNumberFormat="1" applyFont="1" applyFill="1" applyBorder="1" applyAlignment="1" applyProtection="1">
      <alignment horizontal="center"/>
      <protection locked="0"/>
    </xf>
    <xf numFmtId="0" fontId="79" fillId="0" borderId="48" xfId="0" applyFont="1" applyBorder="1" applyProtection="1"/>
    <xf numFmtId="179" fontId="90" fillId="0" borderId="43" xfId="0" applyNumberFormat="1" applyFont="1" applyBorder="1" applyAlignment="1" applyProtection="1">
      <alignment horizontal="center"/>
    </xf>
    <xf numFmtId="179" fontId="81" fillId="0" borderId="43" xfId="0" applyNumberFormat="1" applyFont="1" applyBorder="1" applyAlignment="1" applyProtection="1">
      <alignment horizontal="center"/>
    </xf>
    <xf numFmtId="180" fontId="85" fillId="32" borderId="43" xfId="44" applyNumberFormat="1" applyFont="1" applyFill="1" applyBorder="1" applyAlignment="1" applyProtection="1">
      <alignment horizontal="center"/>
      <protection locked="0"/>
    </xf>
    <xf numFmtId="0" fontId="38" fillId="0" borderId="72" xfId="0" applyFont="1" applyBorder="1" applyAlignment="1" applyProtection="1">
      <alignment vertical="top" wrapText="1"/>
    </xf>
    <xf numFmtId="0" fontId="38" fillId="0" borderId="74" xfId="0" applyFont="1" applyBorder="1" applyAlignment="1" applyProtection="1">
      <alignment vertical="top" wrapText="1"/>
    </xf>
    <xf numFmtId="0" fontId="38" fillId="0" borderId="73" xfId="0" applyFont="1" applyBorder="1" applyAlignment="1" applyProtection="1">
      <alignment vertical="top" wrapText="1"/>
    </xf>
    <xf numFmtId="0" fontId="50" fillId="0" borderId="72" xfId="0" applyFont="1" applyBorder="1" applyAlignment="1" applyProtection="1">
      <alignment vertical="top" wrapText="1"/>
    </xf>
    <xf numFmtId="0" fontId="115" fillId="0" borderId="42" xfId="0" applyFont="1" applyBorder="1" applyAlignment="1" applyProtection="1">
      <alignment horizontal="center"/>
      <protection locked="0"/>
    </xf>
    <xf numFmtId="0" fontId="115" fillId="0" borderId="10" xfId="0" applyFont="1" applyBorder="1" applyAlignment="1" applyProtection="1">
      <alignment horizontal="center"/>
      <protection locked="0"/>
    </xf>
    <xf numFmtId="0" fontId="115" fillId="0" borderId="43" xfId="0" applyFont="1" applyBorder="1" applyAlignment="1" applyProtection="1">
      <alignment horizontal="center"/>
      <protection locked="0"/>
    </xf>
    <xf numFmtId="49" fontId="85" fillId="33" borderId="45" xfId="44" applyNumberFormat="1" applyFont="1" applyFill="1" applyBorder="1" applyAlignment="1" applyProtection="1">
      <alignment horizontal="center" vertical="center" wrapText="1"/>
    </xf>
    <xf numFmtId="49" fontId="85" fillId="33" borderId="58" xfId="44" applyNumberFormat="1" applyFont="1" applyFill="1" applyBorder="1" applyAlignment="1" applyProtection="1">
      <alignment horizontal="center" vertical="center" wrapText="1"/>
    </xf>
    <xf numFmtId="0" fontId="120" fillId="0" borderId="42" xfId="0" applyFont="1" applyBorder="1" applyAlignment="1" applyProtection="1">
      <alignment horizontal="center"/>
      <protection locked="0"/>
    </xf>
    <xf numFmtId="0" fontId="120" fillId="0" borderId="10" xfId="0" applyFont="1" applyBorder="1" applyAlignment="1" applyProtection="1">
      <alignment horizontal="center"/>
      <protection locked="0"/>
    </xf>
    <xf numFmtId="0" fontId="120" fillId="0" borderId="43" xfId="0" applyFont="1" applyBorder="1" applyAlignment="1" applyProtection="1">
      <alignment horizontal="center"/>
      <protection locked="0"/>
    </xf>
    <xf numFmtId="0" fontId="116" fillId="32" borderId="0" xfId="44" applyFont="1" applyFill="1" applyBorder="1" applyAlignment="1" applyProtection="1">
      <alignment horizontal="center"/>
    </xf>
    <xf numFmtId="182" fontId="117" fillId="32" borderId="47" xfId="44" applyNumberFormat="1" applyFont="1" applyFill="1" applyBorder="1" applyProtection="1"/>
    <xf numFmtId="0" fontId="118" fillId="0" borderId="42" xfId="0" applyFont="1" applyBorder="1" applyAlignment="1" applyProtection="1">
      <alignment horizontal="center"/>
    </xf>
    <xf numFmtId="0" fontId="119" fillId="0" borderId="42" xfId="0" applyFont="1" applyBorder="1" applyAlignment="1" applyProtection="1">
      <alignment horizontal="center"/>
    </xf>
    <xf numFmtId="0" fontId="117" fillId="0" borderId="42" xfId="0" applyFont="1" applyBorder="1" applyAlignment="1" applyProtection="1">
      <alignment horizontal="center"/>
    </xf>
    <xf numFmtId="0" fontId="118" fillId="0" borderId="63" xfId="0" applyFont="1" applyBorder="1" applyAlignment="1" applyProtection="1">
      <alignment horizontal="center"/>
    </xf>
    <xf numFmtId="182" fontId="117" fillId="32" borderId="56" xfId="44" applyNumberFormat="1" applyFont="1" applyFill="1" applyBorder="1" applyProtection="1"/>
    <xf numFmtId="0" fontId="118" fillId="0" borderId="10" xfId="0" applyFont="1" applyBorder="1" applyAlignment="1" applyProtection="1">
      <alignment horizontal="center"/>
    </xf>
    <xf numFmtId="0" fontId="119" fillId="0" borderId="10" xfId="0" applyFont="1" applyBorder="1" applyAlignment="1" applyProtection="1">
      <alignment horizontal="center"/>
    </xf>
    <xf numFmtId="0" fontId="117" fillId="0" borderId="10" xfId="0" applyFont="1" applyBorder="1" applyAlignment="1" applyProtection="1">
      <alignment horizontal="center"/>
    </xf>
    <xf numFmtId="0" fontId="118" fillId="0" borderId="61" xfId="0" applyFont="1" applyBorder="1" applyAlignment="1" applyProtection="1">
      <alignment horizontal="center"/>
    </xf>
    <xf numFmtId="49" fontId="89" fillId="32" borderId="10" xfId="44" applyNumberFormat="1" applyFont="1" applyFill="1" applyBorder="1" applyProtection="1"/>
    <xf numFmtId="179" fontId="117" fillId="32" borderId="10" xfId="44" applyNumberFormat="1" applyFont="1" applyFill="1" applyBorder="1" applyAlignment="1" applyProtection="1">
      <alignment horizontal="center"/>
    </xf>
    <xf numFmtId="0" fontId="95" fillId="32" borderId="10" xfId="44" applyFont="1" applyFill="1" applyBorder="1" applyProtection="1"/>
    <xf numFmtId="0" fontId="95" fillId="32" borderId="61" xfId="44" applyFont="1" applyFill="1" applyBorder="1" applyProtection="1"/>
    <xf numFmtId="0" fontId="81" fillId="32" borderId="0" xfId="44" applyFont="1" applyFill="1" applyBorder="1" applyProtection="1"/>
    <xf numFmtId="0" fontId="89" fillId="32" borderId="10" xfId="44" applyFont="1" applyFill="1" applyBorder="1" applyProtection="1"/>
    <xf numFmtId="0" fontId="122" fillId="32" borderId="10" xfId="44" applyFont="1" applyFill="1" applyBorder="1" applyProtection="1"/>
    <xf numFmtId="0" fontId="117" fillId="32" borderId="10" xfId="44" applyFont="1" applyFill="1" applyBorder="1" applyAlignment="1" applyProtection="1">
      <alignment horizontal="center"/>
    </xf>
    <xf numFmtId="49" fontId="85" fillId="32" borderId="10" xfId="44" applyNumberFormat="1" applyFont="1" applyFill="1" applyBorder="1" applyAlignment="1" applyProtection="1">
      <alignment horizontal="center" wrapText="1"/>
    </xf>
    <xf numFmtId="180" fontId="117" fillId="32" borderId="10" xfId="44" applyNumberFormat="1" applyFont="1" applyFill="1" applyBorder="1" applyAlignment="1" applyProtection="1">
      <alignment horizontal="center" wrapText="1"/>
    </xf>
    <xf numFmtId="49" fontId="123" fillId="32" borderId="10" xfId="44" applyNumberFormat="1" applyFont="1" applyFill="1" applyBorder="1" applyProtection="1"/>
    <xf numFmtId="0" fontId="84" fillId="32" borderId="10" xfId="44" applyFont="1" applyFill="1" applyBorder="1" applyProtection="1"/>
    <xf numFmtId="0" fontId="84" fillId="32" borderId="61" xfId="44" applyFont="1" applyFill="1" applyBorder="1" applyProtection="1"/>
    <xf numFmtId="0" fontId="124" fillId="32" borderId="0" xfId="44" applyFont="1" applyFill="1" applyBorder="1" applyProtection="1"/>
    <xf numFmtId="0" fontId="116" fillId="32" borderId="0" xfId="44" applyFont="1" applyFill="1" applyBorder="1" applyProtection="1"/>
    <xf numFmtId="0" fontId="81" fillId="32" borderId="10" xfId="44" applyFont="1" applyFill="1" applyBorder="1" applyProtection="1"/>
    <xf numFmtId="0" fontId="125" fillId="32" borderId="10" xfId="44" applyFont="1" applyFill="1" applyBorder="1" applyProtection="1"/>
    <xf numFmtId="0" fontId="85" fillId="32" borderId="10" xfId="44" applyFont="1" applyFill="1" applyBorder="1" applyAlignment="1" applyProtection="1">
      <alignment horizontal="center" vertical="center" shrinkToFit="1"/>
    </xf>
    <xf numFmtId="0" fontId="126" fillId="32" borderId="10" xfId="44" applyFont="1" applyFill="1" applyBorder="1" applyProtection="1"/>
    <xf numFmtId="0" fontId="81" fillId="32" borderId="61" xfId="44" applyFont="1" applyFill="1" applyBorder="1" applyProtection="1"/>
    <xf numFmtId="0" fontId="128" fillId="32" borderId="10" xfId="44" applyFont="1" applyFill="1" applyBorder="1" applyProtection="1"/>
    <xf numFmtId="182" fontId="117" fillId="32" borderId="48" xfId="44" applyNumberFormat="1" applyFont="1" applyFill="1" applyBorder="1" applyProtection="1"/>
    <xf numFmtId="0" fontId="118" fillId="0" borderId="43" xfId="0" applyFont="1" applyBorder="1" applyAlignment="1" applyProtection="1">
      <alignment horizontal="center"/>
    </xf>
    <xf numFmtId="0" fontId="128" fillId="32" borderId="43" xfId="44" applyFont="1" applyFill="1" applyBorder="1" applyProtection="1"/>
    <xf numFmtId="0" fontId="119" fillId="0" borderId="43" xfId="0" applyFont="1" applyBorder="1" applyAlignment="1" applyProtection="1">
      <alignment horizontal="center"/>
    </xf>
    <xf numFmtId="179" fontId="117" fillId="32" borderId="43" xfId="44" applyNumberFormat="1" applyFont="1" applyFill="1" applyBorder="1" applyAlignment="1" applyProtection="1">
      <alignment horizontal="center"/>
    </xf>
    <xf numFmtId="0" fontId="84" fillId="32" borderId="43" xfId="44" applyFont="1" applyFill="1" applyBorder="1" applyProtection="1"/>
    <xf numFmtId="0" fontId="84" fillId="32" borderId="62" xfId="44" applyFont="1" applyFill="1" applyBorder="1" applyProtection="1"/>
    <xf numFmtId="49" fontId="89" fillId="32" borderId="0" xfId="44" applyNumberFormat="1" applyFont="1" applyFill="1" applyBorder="1" applyProtection="1"/>
    <xf numFmtId="0" fontId="128" fillId="32" borderId="0" xfId="44" applyFont="1" applyFill="1" applyBorder="1" applyProtection="1"/>
    <xf numFmtId="0" fontId="121" fillId="32" borderId="0" xfId="44" applyFont="1" applyFill="1" applyBorder="1" applyAlignment="1" applyProtection="1">
      <alignment horizontal="center"/>
    </xf>
    <xf numFmtId="179" fontId="127" fillId="32" borderId="0" xfId="44" applyNumberFormat="1" applyFont="1" applyFill="1" applyBorder="1" applyAlignment="1" applyProtection="1">
      <alignment horizontal="center"/>
    </xf>
    <xf numFmtId="0" fontId="89" fillId="32" borderId="0" xfId="44" applyFont="1" applyFill="1" applyBorder="1" applyProtection="1"/>
    <xf numFmtId="0" fontId="122" fillId="32" borderId="0" xfId="44" applyFont="1" applyFill="1" applyBorder="1" applyProtection="1"/>
    <xf numFmtId="49" fontId="85" fillId="32" borderId="0" xfId="44" applyNumberFormat="1" applyFont="1" applyFill="1" applyBorder="1" applyAlignment="1" applyProtection="1">
      <alignment horizontal="center" wrapText="1"/>
    </xf>
    <xf numFmtId="49" fontId="123" fillId="32" borderId="0" xfId="44" applyNumberFormat="1" applyFont="1" applyFill="1" applyBorder="1" applyProtection="1"/>
    <xf numFmtId="0" fontId="129" fillId="32" borderId="0" xfId="44" applyFont="1" applyFill="1" applyBorder="1" applyAlignment="1" applyProtection="1">
      <alignment horizontal="center"/>
    </xf>
    <xf numFmtId="0" fontId="91" fillId="32" borderId="0" xfId="44" applyFont="1" applyFill="1" applyBorder="1" applyAlignment="1" applyProtection="1">
      <alignment horizontal="center"/>
    </xf>
    <xf numFmtId="0" fontId="130" fillId="32" borderId="0" xfId="44" applyFont="1" applyFill="1" applyBorder="1" applyAlignment="1" applyProtection="1">
      <alignment horizontal="center"/>
    </xf>
    <xf numFmtId="0" fontId="125" fillId="32" borderId="0" xfId="44" applyFont="1" applyFill="1" applyBorder="1" applyProtection="1"/>
    <xf numFmtId="0" fontId="85" fillId="32" borderId="0" xfId="44" applyFont="1" applyFill="1" applyBorder="1" applyAlignment="1" applyProtection="1">
      <alignment horizontal="center" vertical="center" shrinkToFit="1"/>
    </xf>
    <xf numFmtId="0" fontId="126" fillId="32" borderId="0" xfId="44" applyFont="1" applyFill="1" applyBorder="1" applyProtection="1"/>
    <xf numFmtId="0" fontId="120" fillId="32" borderId="10" xfId="44" applyFont="1" applyFill="1" applyBorder="1" applyAlignment="1" applyProtection="1">
      <alignment horizontal="center"/>
      <protection locked="0"/>
    </xf>
    <xf numFmtId="0" fontId="120" fillId="32" borderId="43" xfId="44" applyFont="1" applyFill="1" applyBorder="1" applyAlignment="1" applyProtection="1">
      <alignment horizontal="center"/>
      <protection locked="0"/>
    </xf>
    <xf numFmtId="0" fontId="99" fillId="32" borderId="0" xfId="44" applyFont="1" applyFill="1" applyBorder="1" applyAlignment="1" applyProtection="1">
      <alignment horizontal="center"/>
    </xf>
    <xf numFmtId="182" fontId="112" fillId="32" borderId="47" xfId="44" applyNumberFormat="1" applyFont="1" applyFill="1" applyBorder="1" applyProtection="1"/>
    <xf numFmtId="0" fontId="111" fillId="0" borderId="42" xfId="0" applyFont="1" applyBorder="1" applyAlignment="1" applyProtection="1">
      <alignment horizontal="center"/>
    </xf>
    <xf numFmtId="0" fontId="114" fillId="0" borderId="42" xfId="0" applyFont="1" applyBorder="1" applyAlignment="1" applyProtection="1">
      <alignment horizontal="center"/>
    </xf>
    <xf numFmtId="0" fontId="110" fillId="0" borderId="42" xfId="0" applyFont="1" applyBorder="1" applyAlignment="1" applyProtection="1">
      <alignment horizontal="center"/>
    </xf>
    <xf numFmtId="0" fontId="111" fillId="0" borderId="63" xfId="0" applyFont="1" applyBorder="1" applyAlignment="1" applyProtection="1">
      <alignment horizontal="center"/>
    </xf>
    <xf numFmtId="182" fontId="112" fillId="32" borderId="56" xfId="44" applyNumberFormat="1" applyFont="1" applyFill="1" applyBorder="1" applyProtection="1"/>
    <xf numFmtId="0" fontId="111" fillId="0" borderId="10" xfId="0" applyFont="1" applyBorder="1" applyAlignment="1" applyProtection="1">
      <alignment horizontal="center"/>
    </xf>
    <xf numFmtId="0" fontId="114" fillId="0" borderId="10" xfId="0" applyFont="1" applyBorder="1" applyAlignment="1" applyProtection="1">
      <alignment horizontal="center"/>
    </xf>
    <xf numFmtId="0" fontId="110" fillId="0" borderId="10" xfId="0" applyFont="1" applyBorder="1" applyAlignment="1" applyProtection="1">
      <alignment horizontal="center"/>
    </xf>
    <xf numFmtId="0" fontId="111" fillId="0" borderId="61" xfId="0" applyFont="1" applyBorder="1" applyAlignment="1" applyProtection="1">
      <alignment horizontal="center"/>
    </xf>
    <xf numFmtId="0" fontId="113" fillId="0" borderId="56" xfId="0" applyFont="1" applyBorder="1" applyAlignment="1" applyProtection="1">
      <alignment horizontal="justify"/>
    </xf>
    <xf numFmtId="182" fontId="112" fillId="0" borderId="56" xfId="44" applyNumberFormat="1" applyFont="1" applyFill="1" applyBorder="1" applyProtection="1"/>
    <xf numFmtId="182" fontId="112" fillId="32" borderId="48" xfId="44" applyNumberFormat="1" applyFont="1" applyFill="1" applyBorder="1" applyProtection="1"/>
    <xf numFmtId="0" fontId="111" fillId="0" borderId="43" xfId="0" applyFont="1" applyBorder="1" applyAlignment="1" applyProtection="1">
      <alignment horizontal="center"/>
    </xf>
    <xf numFmtId="0" fontId="114" fillId="0" borderId="43" xfId="0" applyFont="1" applyBorder="1" applyAlignment="1" applyProtection="1">
      <alignment horizontal="center"/>
    </xf>
    <xf numFmtId="0" fontId="110" fillId="0" borderId="43" xfId="0" applyFont="1" applyBorder="1" applyAlignment="1" applyProtection="1">
      <alignment horizontal="center"/>
    </xf>
    <xf numFmtId="0" fontId="111" fillId="0" borderId="62" xfId="0" applyFont="1" applyBorder="1" applyAlignment="1" applyProtection="1">
      <alignment horizontal="center"/>
    </xf>
    <xf numFmtId="49" fontId="101" fillId="32" borderId="0" xfId="44" applyNumberFormat="1" applyFont="1" applyFill="1" applyBorder="1" applyProtection="1"/>
    <xf numFmtId="179" fontId="42" fillId="32" borderId="0" xfId="44" applyNumberFormat="1" applyFont="1" applyFill="1" applyBorder="1" applyAlignment="1" applyProtection="1">
      <alignment horizontal="center"/>
    </xf>
    <xf numFmtId="0" fontId="42" fillId="32" borderId="0" xfId="44" applyFont="1" applyFill="1" applyBorder="1" applyProtection="1"/>
    <xf numFmtId="0" fontId="41" fillId="32" borderId="0" xfId="44" applyFont="1" applyFill="1" applyBorder="1" applyProtection="1"/>
    <xf numFmtId="0" fontId="1" fillId="32" borderId="0" xfId="44" applyFont="1" applyFill="1" applyBorder="1" applyAlignment="1" applyProtection="1">
      <alignment horizontal="center"/>
    </xf>
    <xf numFmtId="179" fontId="37" fillId="32" borderId="0" xfId="44" applyNumberFormat="1" applyFont="1" applyFill="1" applyBorder="1" applyAlignment="1" applyProtection="1">
      <alignment horizontal="center"/>
    </xf>
    <xf numFmtId="179" fontId="44" fillId="32" borderId="0" xfId="44" applyNumberFormat="1" applyFont="1" applyFill="1" applyBorder="1" applyAlignment="1" applyProtection="1">
      <alignment horizontal="center"/>
    </xf>
    <xf numFmtId="0" fontId="100" fillId="32" borderId="0" xfId="44" applyFont="1" applyFill="1" applyBorder="1" applyProtection="1"/>
    <xf numFmtId="49" fontId="38" fillId="32" borderId="0" xfId="44" applyNumberFormat="1" applyFont="1" applyFill="1" applyBorder="1" applyAlignment="1" applyProtection="1">
      <alignment horizontal="center" wrapText="1"/>
    </xf>
    <xf numFmtId="180" fontId="43" fillId="32" borderId="0" xfId="44" applyNumberFormat="1" applyFont="1" applyFill="1" applyBorder="1" applyAlignment="1" applyProtection="1">
      <alignment horizontal="center" wrapText="1"/>
    </xf>
    <xf numFmtId="0" fontId="39" fillId="32" borderId="0" xfId="44" applyFont="1" applyFill="1" applyBorder="1" applyAlignment="1" applyProtection="1">
      <alignment horizontal="center" wrapText="1"/>
    </xf>
    <xf numFmtId="49" fontId="102" fillId="32" borderId="0" xfId="44" applyNumberFormat="1" applyFont="1" applyFill="1" applyBorder="1" applyProtection="1"/>
    <xf numFmtId="0" fontId="108" fillId="32" borderId="0" xfId="44" applyFont="1" applyFill="1" applyBorder="1" applyProtection="1"/>
    <xf numFmtId="0" fontId="109" fillId="32" borderId="0" xfId="44" applyFont="1" applyFill="1" applyBorder="1" applyProtection="1"/>
    <xf numFmtId="0" fontId="12" fillId="32" borderId="0" xfId="44" applyFont="1" applyFill="1" applyBorder="1" applyAlignment="1" applyProtection="1">
      <alignment horizontal="center"/>
    </xf>
    <xf numFmtId="0" fontId="37" fillId="32" borderId="0" xfId="44" applyFont="1" applyFill="1" applyBorder="1" applyAlignment="1" applyProtection="1">
      <alignment horizontal="center"/>
    </xf>
    <xf numFmtId="0" fontId="103" fillId="32" borderId="0" xfId="44" applyFont="1" applyFill="1" applyBorder="1" applyProtection="1"/>
    <xf numFmtId="0" fontId="39" fillId="32" borderId="0" xfId="44" applyFont="1" applyFill="1" applyBorder="1" applyAlignment="1" applyProtection="1">
      <alignment horizontal="center" vertical="center" shrinkToFit="1"/>
    </xf>
    <xf numFmtId="0" fontId="75" fillId="32" borderId="0" xfId="44" applyFont="1" applyFill="1" applyBorder="1" applyAlignment="1" applyProtection="1">
      <alignment horizontal="center"/>
    </xf>
    <xf numFmtId="0" fontId="104" fillId="32" borderId="0" xfId="44" applyFont="1" applyFill="1" applyBorder="1" applyAlignment="1" applyProtection="1">
      <alignment horizontal="center"/>
    </xf>
    <xf numFmtId="0" fontId="105" fillId="32" borderId="0" xfId="44" applyFont="1" applyFill="1" applyBorder="1" applyProtection="1"/>
    <xf numFmtId="179" fontId="106" fillId="32" borderId="0" xfId="44" applyNumberFormat="1" applyFont="1" applyFill="1" applyBorder="1" applyAlignment="1" applyProtection="1">
      <alignment horizontal="center"/>
    </xf>
    <xf numFmtId="0" fontId="107" fillId="32" borderId="0" xfId="44" applyFont="1" applyFill="1" applyBorder="1" applyProtection="1"/>
    <xf numFmtId="0" fontId="14" fillId="32" borderId="0" xfId="44" applyFont="1" applyFill="1" applyBorder="1" applyAlignment="1" applyProtection="1">
      <alignment horizontal="center"/>
    </xf>
    <xf numFmtId="0" fontId="3" fillId="32" borderId="0" xfId="44" applyFont="1" applyFill="1" applyBorder="1" applyAlignment="1" applyProtection="1">
      <alignment horizontal="center"/>
    </xf>
    <xf numFmtId="0" fontId="51" fillId="0" borderId="42" xfId="0" applyFont="1" applyBorder="1" applyAlignment="1" applyProtection="1">
      <alignment vertical="center" wrapText="1"/>
    </xf>
    <xf numFmtId="0" fontId="51" fillId="0" borderId="43" xfId="0" applyFont="1" applyBorder="1" applyAlignment="1" applyProtection="1">
      <alignment vertical="center" wrapText="1"/>
    </xf>
    <xf numFmtId="0" fontId="86" fillId="0" borderId="72" xfId="0" applyFont="1" applyBorder="1" applyAlignment="1" applyProtection="1">
      <alignment vertical="top" wrapText="1"/>
    </xf>
    <xf numFmtId="0" fontId="86" fillId="0" borderId="73" xfId="0" applyFont="1" applyBorder="1" applyAlignment="1" applyProtection="1">
      <alignment vertical="top" wrapText="1"/>
    </xf>
    <xf numFmtId="49" fontId="85" fillId="33" borderId="75" xfId="44" applyNumberFormat="1" applyFont="1" applyFill="1" applyBorder="1" applyAlignment="1" applyProtection="1">
      <alignment horizontal="center" vertical="center" wrapText="1"/>
    </xf>
    <xf numFmtId="0" fontId="92" fillId="0" borderId="72" xfId="0" applyFont="1" applyBorder="1" applyAlignment="1" applyProtection="1">
      <alignment vertical="top" wrapText="1"/>
    </xf>
    <xf numFmtId="0" fontId="92" fillId="0" borderId="73" xfId="0" applyFont="1" applyBorder="1" applyAlignment="1" applyProtection="1">
      <alignment vertical="top" wrapText="1"/>
    </xf>
    <xf numFmtId="0" fontId="92" fillId="0" borderId="72" xfId="0" applyFont="1" applyBorder="1" applyAlignment="1" applyProtection="1">
      <alignment vertical="center" wrapText="1"/>
    </xf>
    <xf numFmtId="0" fontId="92" fillId="0" borderId="73" xfId="0" applyFont="1" applyBorder="1" applyAlignment="1" applyProtection="1">
      <alignment vertical="center" wrapText="1"/>
    </xf>
    <xf numFmtId="49" fontId="38" fillId="33" borderId="51" xfId="44" applyNumberFormat="1" applyFont="1" applyFill="1" applyBorder="1" applyAlignment="1" applyProtection="1">
      <alignment horizontal="center" vertical="center" wrapText="1"/>
    </xf>
    <xf numFmtId="0" fontId="51" fillId="0" borderId="26" xfId="0" applyFont="1" applyBorder="1" applyAlignment="1" applyProtection="1">
      <alignment vertical="top" wrapText="1"/>
    </xf>
    <xf numFmtId="0" fontId="51" fillId="0" borderId="20" xfId="0" applyFont="1" applyBorder="1" applyAlignment="1" applyProtection="1">
      <alignment vertical="top" wrapText="1"/>
    </xf>
    <xf numFmtId="0" fontId="87" fillId="0" borderId="43" xfId="0" applyFont="1" applyBorder="1" applyAlignment="1" applyProtection="1">
      <alignment vertical="center" wrapText="1"/>
    </xf>
    <xf numFmtId="180" fontId="38" fillId="0" borderId="42" xfId="44" applyNumberFormat="1" applyFont="1" applyBorder="1" applyAlignment="1" applyProtection="1">
      <alignment horizontal="center" vertical="center"/>
    </xf>
    <xf numFmtId="180" fontId="38" fillId="0" borderId="43" xfId="44" applyNumberFormat="1" applyFont="1" applyBorder="1" applyAlignment="1" applyProtection="1">
      <alignment horizontal="center" vertical="center"/>
    </xf>
    <xf numFmtId="180" fontId="38" fillId="0" borderId="26" xfId="44" applyNumberFormat="1" applyFont="1" applyBorder="1" applyAlignment="1" applyProtection="1">
      <alignment horizontal="center" vertical="center"/>
    </xf>
    <xf numFmtId="0" fontId="86" fillId="0" borderId="76" xfId="0" applyFont="1" applyBorder="1" applyAlignment="1" applyProtection="1">
      <alignment vertical="center" wrapText="1"/>
    </xf>
    <xf numFmtId="0" fontId="51" fillId="0" borderId="26" xfId="0" applyFont="1" applyBorder="1" applyAlignment="1" applyProtection="1">
      <alignment vertical="center" wrapText="1"/>
    </xf>
    <xf numFmtId="0" fontId="51" fillId="0" borderId="20" xfId="0" applyFont="1" applyBorder="1" applyAlignment="1" applyProtection="1">
      <alignment vertical="center" wrapText="1"/>
    </xf>
    <xf numFmtId="180" fontId="131" fillId="32" borderId="42" xfId="44" applyNumberFormat="1" applyFont="1" applyFill="1" applyBorder="1" applyAlignment="1" applyProtection="1">
      <alignment horizontal="center"/>
    </xf>
    <xf numFmtId="180" fontId="131" fillId="32" borderId="43" xfId="44" applyNumberFormat="1" applyFont="1" applyFill="1" applyBorder="1" applyAlignment="1" applyProtection="1">
      <alignment horizontal="center"/>
    </xf>
    <xf numFmtId="180" fontId="131" fillId="32" borderId="26" xfId="44" applyNumberFormat="1" applyFont="1" applyFill="1" applyBorder="1" applyAlignment="1" applyProtection="1">
      <alignment horizontal="center"/>
    </xf>
    <xf numFmtId="180" fontId="131" fillId="32" borderId="20" xfId="44" applyNumberFormat="1" applyFont="1" applyFill="1" applyBorder="1" applyAlignment="1" applyProtection="1">
      <alignment horizontal="center"/>
    </xf>
    <xf numFmtId="180" fontId="131" fillId="32" borderId="42" xfId="44" applyNumberFormat="1" applyFont="1" applyFill="1" applyBorder="1" applyAlignment="1" applyProtection="1">
      <alignment horizontal="center" vertical="center"/>
    </xf>
    <xf numFmtId="180" fontId="131" fillId="32" borderId="43" xfId="44" applyNumberFormat="1" applyFont="1" applyFill="1" applyBorder="1" applyAlignment="1" applyProtection="1">
      <alignment horizontal="center" vertical="center"/>
    </xf>
    <xf numFmtId="180" fontId="88" fillId="0" borderId="42" xfId="44" applyNumberFormat="1" applyFont="1" applyBorder="1" applyAlignment="1" applyProtection="1">
      <alignment horizontal="center"/>
    </xf>
    <xf numFmtId="180" fontId="88" fillId="0" borderId="43" xfId="44" applyNumberFormat="1" applyFont="1" applyBorder="1" applyAlignment="1" applyProtection="1">
      <alignment horizontal="center"/>
    </xf>
    <xf numFmtId="180" fontId="88" fillId="0" borderId="26" xfId="44" applyNumberFormat="1" applyFont="1" applyBorder="1" applyAlignment="1" applyProtection="1">
      <alignment horizontal="center"/>
    </xf>
    <xf numFmtId="180" fontId="88" fillId="0" borderId="20" xfId="44" applyNumberFormat="1" applyFont="1" applyBorder="1" applyAlignment="1" applyProtection="1">
      <alignment horizontal="center"/>
    </xf>
    <xf numFmtId="182" fontId="52" fillId="0" borderId="43" xfId="44" applyNumberFormat="1" applyFont="1" applyBorder="1" applyAlignment="1" applyProtection="1">
      <alignment vertical="center" wrapText="1"/>
    </xf>
    <xf numFmtId="0" fontId="79" fillId="0" borderId="72" xfId="0" applyFont="1" applyBorder="1" applyAlignment="1" applyProtection="1">
      <alignment vertical="top" wrapText="1"/>
    </xf>
    <xf numFmtId="0" fontId="79" fillId="0" borderId="77" xfId="0" applyFont="1" applyBorder="1" applyAlignment="1" applyProtection="1">
      <alignment vertical="top" wrapText="1"/>
    </xf>
    <xf numFmtId="0" fontId="79" fillId="0" borderId="73" xfId="0" applyFont="1" applyBorder="1" applyAlignment="1" applyProtection="1">
      <alignment vertical="top" wrapText="1"/>
    </xf>
    <xf numFmtId="0" fontId="52" fillId="0" borderId="42" xfId="0" applyFont="1" applyBorder="1" applyAlignment="1" applyProtection="1">
      <alignment vertical="center" wrapText="1"/>
    </xf>
    <xf numFmtId="0" fontId="52" fillId="0" borderId="20" xfId="0" applyFont="1" applyBorder="1" applyAlignment="1" applyProtection="1">
      <alignment vertical="center" wrapText="1"/>
    </xf>
    <xf numFmtId="0" fontId="52" fillId="0" borderId="43" xfId="0" applyFont="1" applyBorder="1" applyAlignment="1" applyProtection="1">
      <alignment vertical="center" wrapText="1"/>
    </xf>
    <xf numFmtId="0" fontId="75" fillId="33" borderId="63" xfId="0" applyFont="1" applyFill="1" applyBorder="1" applyAlignment="1">
      <alignment horizontal="center" vertical="center"/>
    </xf>
    <xf numFmtId="0" fontId="75" fillId="33" borderId="62" xfId="0" applyFont="1" applyFill="1" applyBorder="1" applyAlignment="1">
      <alignment horizontal="center" vertical="center"/>
    </xf>
    <xf numFmtId="0" fontId="75" fillId="33" borderId="47" xfId="0" applyFont="1" applyFill="1" applyBorder="1" applyAlignment="1">
      <alignment horizontal="center" vertical="center"/>
    </xf>
    <xf numFmtId="0" fontId="75" fillId="33" borderId="48" xfId="0" applyFont="1" applyFill="1" applyBorder="1" applyAlignment="1">
      <alignment horizontal="center" vertical="center"/>
    </xf>
    <xf numFmtId="181" fontId="43" fillId="32" borderId="44" xfId="44" applyNumberFormat="1" applyFont="1" applyFill="1" applyBorder="1" applyAlignment="1" applyProtection="1">
      <alignment horizontal="left" vertical="center" wrapText="1"/>
    </xf>
    <xf numFmtId="181" fontId="43" fillId="32" borderId="25" xfId="44" applyNumberFormat="1" applyFont="1" applyFill="1" applyBorder="1" applyAlignment="1" applyProtection="1">
      <alignment horizontal="left" vertical="center" wrapText="1"/>
    </xf>
    <xf numFmtId="181" fontId="43" fillId="32" borderId="64" xfId="44" applyNumberFormat="1" applyFont="1" applyFill="1" applyBorder="1" applyAlignment="1" applyProtection="1">
      <alignment horizontal="left" vertical="center" wrapText="1"/>
    </xf>
    <xf numFmtId="181" fontId="43" fillId="32" borderId="44" xfId="44" applyNumberFormat="1" applyFont="1" applyFill="1" applyBorder="1" applyAlignment="1" applyProtection="1">
      <alignment horizontal="center" vertical="center" wrapText="1"/>
    </xf>
    <xf numFmtId="181" fontId="43" fillId="32" borderId="25" xfId="44" applyNumberFormat="1" applyFont="1" applyFill="1" applyBorder="1" applyAlignment="1" applyProtection="1">
      <alignment horizontal="center" vertical="center" wrapText="1"/>
    </xf>
    <xf numFmtId="181" fontId="43" fillId="32" borderId="64" xfId="44" applyNumberFormat="1" applyFont="1" applyFill="1" applyBorder="1" applyAlignment="1" applyProtection="1">
      <alignment horizontal="center" vertical="center" wrapText="1"/>
    </xf>
    <xf numFmtId="0" fontId="43" fillId="32" borderId="59" xfId="44" applyFont="1" applyFill="1" applyBorder="1" applyAlignment="1" applyProtection="1">
      <alignment horizontal="center" vertical="center" wrapText="1"/>
    </xf>
    <xf numFmtId="0" fontId="43" fillId="32" borderId="22" xfId="44" applyFont="1" applyFill="1" applyBorder="1" applyAlignment="1" applyProtection="1">
      <alignment horizontal="center" vertical="center" wrapText="1"/>
    </xf>
    <xf numFmtId="0" fontId="43" fillId="32" borderId="65" xfId="44" applyFont="1" applyFill="1" applyBorder="1" applyAlignment="1" applyProtection="1">
      <alignment horizontal="center" vertical="center" wrapText="1"/>
    </xf>
    <xf numFmtId="0" fontId="43" fillId="0" borderId="46" xfId="0" applyFont="1" applyBorder="1" applyAlignment="1" applyProtection="1">
      <alignment horizontal="center" vertical="center"/>
    </xf>
    <xf numFmtId="0" fontId="43" fillId="0" borderId="66" xfId="0" applyFont="1" applyBorder="1" applyAlignment="1" applyProtection="1">
      <alignment horizontal="center" vertical="center"/>
    </xf>
    <xf numFmtId="0" fontId="43" fillId="0" borderId="67" xfId="0" applyFont="1" applyBorder="1" applyAlignment="1" applyProtection="1">
      <alignment horizontal="center" vertical="center"/>
    </xf>
    <xf numFmtId="0" fontId="36" fillId="32" borderId="0" xfId="44" applyFont="1" applyFill="1" applyBorder="1" applyAlignment="1" applyProtection="1">
      <alignment horizontal="left"/>
    </xf>
    <xf numFmtId="0" fontId="81" fillId="0" borderId="42" xfId="44" quotePrefix="1" applyFont="1" applyBorder="1" applyAlignment="1" applyProtection="1">
      <alignment horizontal="left" vertical="center"/>
    </xf>
    <xf numFmtId="0" fontId="81" fillId="0" borderId="43" xfId="44" applyFont="1" applyBorder="1" applyAlignment="1" applyProtection="1">
      <alignment horizontal="left" vertical="center"/>
    </xf>
    <xf numFmtId="0" fontId="81" fillId="0" borderId="42" xfId="44" quotePrefix="1" applyFont="1" applyBorder="1" applyAlignment="1" applyProtection="1">
      <alignment horizontal="center" vertical="center"/>
    </xf>
    <xf numFmtId="0" fontId="81" fillId="0" borderId="43" xfId="44" applyFont="1" applyBorder="1" applyAlignment="1" applyProtection="1">
      <alignment horizontal="center" vertical="center"/>
    </xf>
    <xf numFmtId="0" fontId="81" fillId="0" borderId="44" xfId="44" quotePrefix="1" applyFont="1" applyBorder="1" applyAlignment="1" applyProtection="1">
      <alignment horizontal="left" vertical="center"/>
    </xf>
    <xf numFmtId="0" fontId="81" fillId="0" borderId="64" xfId="44" quotePrefix="1" applyFont="1" applyBorder="1" applyAlignment="1" applyProtection="1">
      <alignment horizontal="left" vertical="center"/>
    </xf>
    <xf numFmtId="0" fontId="81" fillId="0" borderId="44" xfId="44" quotePrefix="1" applyFont="1" applyBorder="1" applyAlignment="1" applyProtection="1">
      <alignment horizontal="center" vertical="center"/>
    </xf>
    <xf numFmtId="0" fontId="81" fillId="0" borderId="64" xfId="44" quotePrefix="1" applyFont="1" applyBorder="1" applyAlignment="1" applyProtection="1">
      <alignment horizontal="center" vertical="center"/>
    </xf>
    <xf numFmtId="181" fontId="81" fillId="32" borderId="42" xfId="44" applyNumberFormat="1" applyFont="1" applyFill="1" applyBorder="1" applyAlignment="1" applyProtection="1">
      <alignment horizontal="left" vertical="center" wrapText="1"/>
    </xf>
    <xf numFmtId="0" fontId="91" fillId="0" borderId="10" xfId="0" applyFont="1" applyBorder="1" applyAlignment="1" applyProtection="1">
      <alignment horizontal="left" vertical="center"/>
    </xf>
    <xf numFmtId="181" fontId="81" fillId="32" borderId="42" xfId="44" applyNumberFormat="1" applyFont="1" applyFill="1" applyBorder="1" applyAlignment="1" applyProtection="1">
      <alignment horizontal="center" vertical="center" wrapText="1"/>
    </xf>
    <xf numFmtId="0" fontId="91" fillId="0" borderId="10" xfId="0" applyFont="1" applyBorder="1" applyAlignment="1" applyProtection="1">
      <alignment horizontal="center" vertical="center"/>
    </xf>
    <xf numFmtId="181" fontId="81" fillId="32" borderId="44" xfId="44" applyNumberFormat="1" applyFont="1" applyFill="1" applyBorder="1" applyAlignment="1" applyProtection="1">
      <alignment horizontal="left" vertical="center" wrapText="1"/>
    </xf>
    <xf numFmtId="181" fontId="81" fillId="32" borderId="25" xfId="44" applyNumberFormat="1" applyFont="1" applyFill="1" applyBorder="1" applyAlignment="1" applyProtection="1">
      <alignment horizontal="left" vertical="center" wrapText="1"/>
    </xf>
    <xf numFmtId="181" fontId="81" fillId="32" borderId="64" xfId="44" applyNumberFormat="1" applyFont="1" applyFill="1" applyBorder="1" applyAlignment="1" applyProtection="1">
      <alignment horizontal="left" vertical="center" wrapText="1"/>
    </xf>
    <xf numFmtId="0" fontId="81" fillId="0" borderId="44" xfId="44" applyFont="1" applyBorder="1" applyAlignment="1" applyProtection="1">
      <alignment horizontal="left" vertical="center"/>
    </xf>
    <xf numFmtId="0" fontId="81" fillId="0" borderId="64" xfId="44" applyFont="1" applyBorder="1" applyAlignment="1" applyProtection="1">
      <alignment horizontal="left" vertical="center"/>
    </xf>
    <xf numFmtId="0" fontId="81" fillId="0" borderId="63" xfId="0" applyFont="1" applyBorder="1" applyAlignment="1" applyProtection="1">
      <alignment horizontal="center" vertical="center"/>
    </xf>
    <xf numFmtId="0" fontId="81" fillId="0" borderId="61" xfId="0" applyFont="1" applyBorder="1" applyAlignment="1" applyProtection="1">
      <alignment horizontal="center" vertical="center"/>
    </xf>
    <xf numFmtId="0" fontId="81" fillId="0" borderId="68" xfId="0" applyFont="1" applyBorder="1" applyAlignment="1" applyProtection="1">
      <alignment horizontal="center" vertical="center"/>
    </xf>
    <xf numFmtId="0" fontId="81" fillId="0" borderId="63" xfId="44" applyFont="1" applyBorder="1" applyAlignment="1" applyProtection="1">
      <alignment horizontal="center" vertical="center" wrapText="1"/>
    </xf>
    <xf numFmtId="0" fontId="81" fillId="0" borderId="62" xfId="44" applyFont="1" applyBorder="1" applyAlignment="1" applyProtection="1">
      <alignment horizontal="center" vertical="center" wrapText="1"/>
    </xf>
    <xf numFmtId="181" fontId="81" fillId="32" borderId="46" xfId="44" applyNumberFormat="1" applyFont="1" applyFill="1" applyBorder="1" applyAlignment="1" applyProtection="1">
      <alignment horizontal="center" vertical="center" wrapText="1"/>
    </xf>
    <xf numFmtId="181" fontId="81" fillId="32" borderId="66" xfId="44" applyNumberFormat="1" applyFont="1" applyFill="1" applyBorder="1" applyAlignment="1" applyProtection="1">
      <alignment horizontal="center" vertical="center" wrapText="1"/>
    </xf>
    <xf numFmtId="181" fontId="81" fillId="32" borderId="44" xfId="44" applyNumberFormat="1" applyFont="1" applyFill="1" applyBorder="1" applyAlignment="1" applyProtection="1">
      <alignment horizontal="center" vertical="center" wrapText="1"/>
    </xf>
    <xf numFmtId="181" fontId="81" fillId="32" borderId="25" xfId="44" applyNumberFormat="1" applyFont="1" applyFill="1" applyBorder="1" applyAlignment="1" applyProtection="1">
      <alignment horizontal="center" vertical="center" wrapText="1"/>
    </xf>
    <xf numFmtId="181" fontId="81" fillId="32" borderId="64" xfId="44" applyNumberFormat="1" applyFont="1" applyFill="1" applyBorder="1" applyAlignment="1" applyProtection="1">
      <alignment horizontal="center" vertical="center" wrapText="1"/>
    </xf>
    <xf numFmtId="0" fontId="81" fillId="0" borderId="44" xfId="44" applyFont="1" applyBorder="1" applyAlignment="1" applyProtection="1">
      <alignment horizontal="center" vertical="center"/>
    </xf>
    <xf numFmtId="0" fontId="81" fillId="0" borderId="64" xfId="44" applyFont="1" applyBorder="1" applyAlignment="1" applyProtection="1">
      <alignment horizontal="center" vertical="center"/>
    </xf>
    <xf numFmtId="0" fontId="43" fillId="32" borderId="46" xfId="44" applyFont="1" applyFill="1" applyBorder="1" applyAlignment="1" applyProtection="1">
      <alignment horizontal="center" vertical="center" wrapText="1"/>
    </xf>
    <xf numFmtId="0" fontId="43" fillId="32" borderId="67" xfId="44" applyFont="1" applyFill="1" applyBorder="1" applyAlignment="1" applyProtection="1">
      <alignment horizontal="center" vertical="center" wrapText="1"/>
    </xf>
    <xf numFmtId="0" fontId="43" fillId="32" borderId="66" xfId="44" applyFont="1" applyFill="1" applyBorder="1" applyAlignment="1" applyProtection="1">
      <alignment horizontal="center" vertical="center" wrapText="1"/>
    </xf>
    <xf numFmtId="0" fontId="43" fillId="0" borderId="46" xfId="44" applyFont="1" applyBorder="1" applyAlignment="1" applyProtection="1">
      <alignment horizontal="center" vertical="center"/>
    </xf>
    <xf numFmtId="0" fontId="43" fillId="0" borderId="67" xfId="44" applyFont="1" applyBorder="1" applyAlignment="1" applyProtection="1">
      <alignment horizontal="center" vertical="center"/>
    </xf>
    <xf numFmtId="0" fontId="43" fillId="0" borderId="44" xfId="44" applyFont="1" applyBorder="1" applyAlignment="1" applyProtection="1">
      <alignment horizontal="left" vertical="center"/>
    </xf>
    <xf numFmtId="0" fontId="43" fillId="0" borderId="64" xfId="44" applyFont="1" applyBorder="1" applyAlignment="1" applyProtection="1">
      <alignment horizontal="left" vertical="center"/>
    </xf>
    <xf numFmtId="0" fontId="43" fillId="0" borderId="44" xfId="44" applyFont="1" applyBorder="1" applyAlignment="1" applyProtection="1">
      <alignment horizontal="center" vertical="center"/>
    </xf>
    <xf numFmtId="0" fontId="43" fillId="0" borderId="64" xfId="44"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61" xfId="0" applyFont="1" applyBorder="1" applyAlignment="1" applyProtection="1">
      <alignment horizontal="center" vertical="center"/>
    </xf>
    <xf numFmtId="0" fontId="3" fillId="0" borderId="62" xfId="0" applyFont="1" applyBorder="1" applyAlignment="1" applyProtection="1">
      <alignment horizontal="center" vertical="center"/>
    </xf>
    <xf numFmtId="181" fontId="43" fillId="32" borderId="25" xfId="44" quotePrefix="1" applyNumberFormat="1" applyFont="1" applyFill="1" applyBorder="1" applyAlignment="1" applyProtection="1">
      <alignment horizontal="center" vertical="center" wrapText="1"/>
    </xf>
    <xf numFmtId="181" fontId="43" fillId="32" borderId="20" xfId="44" applyNumberFormat="1" applyFont="1" applyFill="1" applyBorder="1" applyAlignment="1" applyProtection="1">
      <alignment horizontal="center" vertical="center" wrapText="1"/>
    </xf>
    <xf numFmtId="181" fontId="43" fillId="32" borderId="26" xfId="44" quotePrefix="1" applyNumberFormat="1" applyFont="1" applyFill="1" applyBorder="1" applyAlignment="1" applyProtection="1">
      <alignment horizontal="center" vertical="center" wrapText="1"/>
    </xf>
    <xf numFmtId="0" fontId="43" fillId="32" borderId="46" xfId="44" applyNumberFormat="1" applyFont="1" applyFill="1" applyBorder="1" applyAlignment="1" applyProtection="1">
      <alignment horizontal="center" vertical="center"/>
    </xf>
    <xf numFmtId="0" fontId="43" fillId="32" borderId="66" xfId="44" applyNumberFormat="1" applyFont="1" applyFill="1" applyBorder="1" applyAlignment="1" applyProtection="1">
      <alignment horizontal="center" vertical="center"/>
    </xf>
    <xf numFmtId="0" fontId="43" fillId="32" borderId="68" xfId="44" applyNumberFormat="1" applyFont="1" applyFill="1" applyBorder="1" applyAlignment="1" applyProtection="1">
      <alignment horizontal="center" vertical="center"/>
    </xf>
    <xf numFmtId="0" fontId="43" fillId="32" borderId="60" xfId="44" applyNumberFormat="1" applyFont="1" applyFill="1" applyBorder="1" applyAlignment="1" applyProtection="1">
      <alignment horizontal="center" vertical="center"/>
    </xf>
    <xf numFmtId="181" fontId="43" fillId="32" borderId="44" xfId="44" quotePrefix="1" applyNumberFormat="1" applyFont="1" applyFill="1" applyBorder="1" applyAlignment="1" applyProtection="1">
      <alignment horizontal="center" vertical="center" wrapText="1"/>
    </xf>
    <xf numFmtId="181" fontId="43" fillId="32" borderId="20" xfId="44" quotePrefix="1" applyNumberFormat="1" applyFont="1" applyFill="1" applyBorder="1" applyAlignment="1" applyProtection="1">
      <alignment horizontal="center" vertical="center" wrapText="1"/>
    </xf>
    <xf numFmtId="0" fontId="3" fillId="0" borderId="10" xfId="0" quotePrefix="1" applyFont="1" applyBorder="1" applyAlignment="1" applyProtection="1">
      <alignment horizontal="center" vertical="center"/>
    </xf>
    <xf numFmtId="181" fontId="43" fillId="32" borderId="46" xfId="44" applyNumberFormat="1" applyFont="1" applyFill="1" applyBorder="1" applyAlignment="1" applyProtection="1">
      <alignment horizontal="center" vertical="center" wrapText="1"/>
    </xf>
    <xf numFmtId="181" fontId="43" fillId="32" borderId="66" xfId="44" applyNumberFormat="1" applyFont="1" applyFill="1" applyBorder="1" applyAlignment="1" applyProtection="1">
      <alignment horizontal="center" vertical="center" wrapText="1"/>
    </xf>
    <xf numFmtId="181" fontId="43" fillId="32" borderId="67" xfId="44" applyNumberFormat="1" applyFont="1" applyFill="1" applyBorder="1" applyAlignment="1" applyProtection="1">
      <alignment horizontal="center" vertical="center" wrapText="1"/>
    </xf>
    <xf numFmtId="0" fontId="43" fillId="32" borderId="42" xfId="44" quotePrefix="1" applyFont="1" applyFill="1" applyBorder="1" applyAlignment="1" applyProtection="1">
      <alignment horizontal="center" vertical="center"/>
    </xf>
    <xf numFmtId="0" fontId="43" fillId="32" borderId="10" xfId="44" quotePrefix="1" applyFont="1" applyFill="1" applyBorder="1" applyAlignment="1" applyProtection="1">
      <alignment horizontal="center" vertical="center"/>
    </xf>
    <xf numFmtId="0" fontId="43" fillId="32" borderId="43" xfId="44" quotePrefix="1" applyFont="1" applyFill="1" applyBorder="1" applyAlignment="1" applyProtection="1">
      <alignment horizontal="center" vertical="center"/>
    </xf>
    <xf numFmtId="0" fontId="43" fillId="32" borderId="20" xfId="44" quotePrefix="1" applyFont="1" applyFill="1" applyBorder="1" applyAlignment="1" applyProtection="1">
      <alignment horizontal="center" vertical="center"/>
    </xf>
    <xf numFmtId="0" fontId="81" fillId="0" borderId="42" xfId="44" quotePrefix="1" applyFont="1" applyFill="1" applyBorder="1" applyAlignment="1" applyProtection="1">
      <alignment horizontal="center" vertical="center"/>
    </xf>
    <xf numFmtId="0" fontId="93" fillId="0" borderId="43" xfId="44" applyFont="1" applyFill="1" applyBorder="1" applyAlignment="1" applyProtection="1">
      <alignment horizontal="center" vertical="center"/>
    </xf>
    <xf numFmtId="181" fontId="81" fillId="32" borderId="67" xfId="44" applyNumberFormat="1" applyFont="1" applyFill="1" applyBorder="1" applyAlignment="1" applyProtection="1">
      <alignment horizontal="center" vertical="center" wrapText="1"/>
    </xf>
    <xf numFmtId="0" fontId="43" fillId="32" borderId="25" xfId="44" applyFont="1" applyFill="1" applyBorder="1" applyAlignment="1" applyProtection="1">
      <alignment horizontal="center" vertical="center" wrapText="1"/>
    </xf>
    <xf numFmtId="0" fontId="43" fillId="32" borderId="64" xfId="44" applyFont="1" applyFill="1" applyBorder="1" applyAlignment="1" applyProtection="1">
      <alignment horizontal="center" vertical="center" wrapText="1"/>
    </xf>
    <xf numFmtId="181" fontId="43" fillId="32" borderId="60" xfId="44" applyNumberFormat="1" applyFont="1" applyFill="1" applyBorder="1" applyAlignment="1" applyProtection="1">
      <alignment horizontal="center" vertical="center" wrapText="1"/>
    </xf>
    <xf numFmtId="181" fontId="43" fillId="32" borderId="61" xfId="44" applyNumberFormat="1" applyFont="1" applyFill="1" applyBorder="1" applyAlignment="1" applyProtection="1">
      <alignment horizontal="center" vertical="center" wrapText="1"/>
    </xf>
    <xf numFmtId="181" fontId="43" fillId="32" borderId="62" xfId="44" applyNumberFormat="1" applyFont="1" applyFill="1" applyBorder="1" applyAlignment="1" applyProtection="1">
      <alignment horizontal="center" vertical="center" wrapText="1"/>
    </xf>
    <xf numFmtId="0" fontId="43" fillId="32" borderId="20" xfId="44" applyFont="1" applyFill="1" applyBorder="1" applyAlignment="1" applyProtection="1">
      <alignment horizontal="left" vertical="center" wrapText="1"/>
    </xf>
    <xf numFmtId="0" fontId="43" fillId="32" borderId="25" xfId="44" applyFont="1" applyFill="1" applyBorder="1" applyAlignment="1" applyProtection="1">
      <alignment horizontal="left" vertical="center" wrapText="1"/>
    </xf>
    <xf numFmtId="0" fontId="43" fillId="32" borderId="64" xfId="44" applyFont="1" applyFill="1" applyBorder="1" applyAlignment="1" applyProtection="1">
      <alignment horizontal="left" vertical="center" wrapText="1"/>
    </xf>
    <xf numFmtId="181" fontId="43" fillId="32" borderId="59" xfId="44" applyNumberFormat="1" applyFont="1" applyFill="1" applyBorder="1" applyAlignment="1" applyProtection="1">
      <alignment horizontal="center" vertical="center" wrapText="1"/>
    </xf>
    <xf numFmtId="181" fontId="43" fillId="32" borderId="22" xfId="44" applyNumberFormat="1" applyFont="1" applyFill="1" applyBorder="1" applyAlignment="1" applyProtection="1">
      <alignment horizontal="center" vertical="center" wrapText="1"/>
    </xf>
    <xf numFmtId="181" fontId="43" fillId="32" borderId="65" xfId="44" applyNumberFormat="1" applyFont="1" applyFill="1" applyBorder="1" applyAlignment="1" applyProtection="1">
      <alignment horizontal="center" vertical="center" wrapText="1"/>
    </xf>
    <xf numFmtId="180" fontId="42" fillId="32" borderId="42" xfId="44" applyNumberFormat="1" applyFont="1" applyFill="1" applyBorder="1" applyAlignment="1" applyProtection="1">
      <alignment horizontal="center" vertical="center"/>
    </xf>
    <xf numFmtId="180" fontId="42" fillId="32" borderId="10" xfId="44" applyNumberFormat="1" applyFont="1" applyFill="1" applyBorder="1" applyAlignment="1" applyProtection="1">
      <alignment horizontal="center" vertical="center"/>
    </xf>
    <xf numFmtId="180" fontId="42" fillId="32" borderId="20" xfId="44" applyNumberFormat="1" applyFont="1" applyFill="1" applyBorder="1" applyAlignment="1" applyProtection="1">
      <alignment horizontal="center" vertical="center"/>
    </xf>
    <xf numFmtId="180" fontId="42" fillId="32" borderId="43" xfId="44" applyNumberFormat="1" applyFont="1" applyFill="1" applyBorder="1" applyAlignment="1" applyProtection="1">
      <alignment horizontal="center" vertical="center"/>
    </xf>
    <xf numFmtId="0" fontId="43" fillId="32" borderId="42" xfId="44" quotePrefix="1" applyFont="1" applyFill="1" applyBorder="1" applyAlignment="1" applyProtection="1">
      <alignment horizontal="center" vertical="center" wrapText="1"/>
    </xf>
    <xf numFmtId="181" fontId="43" fillId="32" borderId="63" xfId="44" applyNumberFormat="1" applyFont="1" applyFill="1" applyBorder="1" applyAlignment="1" applyProtection="1">
      <alignment horizontal="center" vertical="center" wrapText="1"/>
    </xf>
    <xf numFmtId="181" fontId="43" fillId="32" borderId="42" xfId="44" applyNumberFormat="1" applyFont="1" applyFill="1" applyBorder="1" applyAlignment="1" applyProtection="1">
      <alignment horizontal="center" vertical="center" wrapText="1"/>
    </xf>
    <xf numFmtId="181" fontId="43" fillId="32" borderId="10" xfId="44" applyNumberFormat="1" applyFont="1" applyFill="1" applyBorder="1" applyAlignment="1" applyProtection="1">
      <alignment horizontal="center" vertical="center" wrapText="1"/>
    </xf>
    <xf numFmtId="181" fontId="43" fillId="32" borderId="43" xfId="44" applyNumberFormat="1" applyFont="1" applyFill="1" applyBorder="1" applyAlignment="1" applyProtection="1">
      <alignment horizontal="center" vertical="center" wrapText="1"/>
    </xf>
    <xf numFmtId="180" fontId="42" fillId="32" borderId="44" xfId="44" applyNumberFormat="1" applyFont="1" applyFill="1" applyBorder="1" applyAlignment="1" applyProtection="1">
      <alignment horizontal="center" vertical="center"/>
    </xf>
    <xf numFmtId="180" fontId="42" fillId="32" borderId="25" xfId="44" applyNumberFormat="1" applyFont="1" applyFill="1" applyBorder="1" applyAlignment="1" applyProtection="1">
      <alignment horizontal="center" vertical="center"/>
    </xf>
    <xf numFmtId="180" fontId="42" fillId="32" borderId="64" xfId="44" applyNumberFormat="1" applyFont="1" applyFill="1" applyBorder="1" applyAlignment="1" applyProtection="1">
      <alignment horizontal="center" vertical="center"/>
    </xf>
    <xf numFmtId="0" fontId="43" fillId="32" borderId="43" xfId="44" applyFont="1" applyFill="1" applyBorder="1" applyAlignment="1" applyProtection="1">
      <alignment horizontal="center" vertical="center"/>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69"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xf numFmtId="180" fontId="42" fillId="0" borderId="42" xfId="44" applyNumberFormat="1" applyFont="1" applyBorder="1" applyAlignment="1" applyProtection="1">
      <alignment horizontal="center" vertical="center"/>
    </xf>
    <xf numFmtId="180" fontId="42" fillId="0" borderId="20" xfId="44" applyNumberFormat="1" applyFont="1" applyBorder="1" applyAlignment="1" applyProtection="1">
      <alignment horizontal="center" vertical="center"/>
    </xf>
    <xf numFmtId="180" fontId="132" fillId="39" borderId="42" xfId="44" applyNumberFormat="1" applyFont="1" applyFill="1" applyBorder="1" applyAlignment="1" applyProtection="1">
      <alignment horizontal="center" vertical="center"/>
    </xf>
    <xf numFmtId="180" fontId="132" fillId="39" borderId="20" xfId="44" applyNumberFormat="1" applyFont="1" applyFill="1" applyBorder="1" applyAlignment="1" applyProtection="1">
      <alignment horizontal="center" vertical="center"/>
    </xf>
    <xf numFmtId="180" fontId="132" fillId="39" borderId="43" xfId="44" applyNumberFormat="1" applyFont="1" applyFill="1" applyBorder="1" applyAlignment="1" applyProtection="1">
      <alignment horizontal="center" vertical="center"/>
    </xf>
    <xf numFmtId="180" fontId="132" fillId="39" borderId="26" xfId="44" applyNumberFormat="1" applyFont="1" applyFill="1" applyBorder="1" applyAlignment="1" applyProtection="1">
      <alignment horizontal="center" vertical="center"/>
    </xf>
    <xf numFmtId="0" fontId="52" fillId="0" borderId="47" xfId="0" applyFont="1" applyBorder="1" applyAlignment="1" applyProtection="1">
      <alignment vertical="center" wrapText="1"/>
    </xf>
    <xf numFmtId="0" fontId="52" fillId="0" borderId="57" xfId="0" applyFont="1" applyBorder="1" applyAlignment="1" applyProtection="1">
      <alignment vertical="center" wrapText="1"/>
    </xf>
    <xf numFmtId="0" fontId="52" fillId="0" borderId="48" xfId="0" applyFont="1" applyBorder="1" applyAlignment="1" applyProtection="1">
      <alignment vertical="center" wrapText="1"/>
    </xf>
    <xf numFmtId="0" fontId="52" fillId="0" borderId="49" xfId="0" applyFont="1" applyBorder="1" applyAlignment="1" applyProtection="1">
      <alignment vertical="center" wrapText="1"/>
    </xf>
    <xf numFmtId="180" fontId="132" fillId="32" borderId="42" xfId="44" applyNumberFormat="1" applyFont="1" applyFill="1" applyBorder="1" applyAlignment="1" applyProtection="1">
      <alignment horizontal="center" vertical="center"/>
    </xf>
    <xf numFmtId="180" fontId="132" fillId="32" borderId="20" xfId="44" applyNumberFormat="1" applyFont="1" applyFill="1" applyBorder="1" applyAlignment="1" applyProtection="1">
      <alignment horizontal="center" vertical="center"/>
    </xf>
    <xf numFmtId="180" fontId="132" fillId="32" borderId="43" xfId="44" applyNumberFormat="1" applyFont="1" applyFill="1" applyBorder="1" applyAlignment="1" applyProtection="1">
      <alignment horizontal="center" vertical="center"/>
    </xf>
    <xf numFmtId="180" fontId="132" fillId="32" borderId="26" xfId="44" applyNumberFormat="1" applyFont="1" applyFill="1" applyBorder="1" applyAlignment="1" applyProtection="1">
      <alignment horizontal="center" vertical="center"/>
    </xf>
    <xf numFmtId="180" fontId="132" fillId="0" borderId="43" xfId="44" applyNumberFormat="1" applyFont="1" applyBorder="1" applyAlignment="1" applyProtection="1">
      <alignment horizontal="center" vertical="center"/>
    </xf>
    <xf numFmtId="180" fontId="41" fillId="32" borderId="42" xfId="44" applyNumberFormat="1" applyFont="1" applyFill="1" applyBorder="1" applyAlignment="1" applyProtection="1">
      <alignment horizontal="center"/>
    </xf>
    <xf numFmtId="180" fontId="41" fillId="32" borderId="10"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xf>
    <xf numFmtId="0" fontId="51" fillId="0" borderId="10" xfId="0" applyFont="1" applyBorder="1" applyAlignment="1" applyProtection="1">
      <alignment vertical="top" wrapText="1"/>
    </xf>
    <xf numFmtId="180" fontId="133" fillId="32" borderId="42" xfId="44" applyNumberFormat="1" applyFont="1" applyFill="1" applyBorder="1" applyAlignment="1" applyProtection="1">
      <alignment horizontal="center"/>
    </xf>
    <xf numFmtId="180" fontId="133" fillId="32" borderId="10" xfId="44" applyNumberFormat="1" applyFont="1" applyFill="1" applyBorder="1" applyAlignment="1" applyProtection="1">
      <alignment horizontal="center"/>
    </xf>
    <xf numFmtId="180" fontId="133" fillId="32" borderId="43" xfId="44" applyNumberFormat="1" applyFont="1" applyFill="1" applyBorder="1" applyAlignment="1" applyProtection="1">
      <alignment horizontal="center"/>
    </xf>
    <xf numFmtId="180" fontId="41" fillId="32" borderId="78" xfId="44" applyNumberFormat="1" applyFont="1" applyFill="1" applyBorder="1" applyAlignment="1" applyProtection="1">
      <alignment horizontal="center"/>
    </xf>
    <xf numFmtId="180" fontId="41" fillId="32" borderId="0" xfId="44" applyNumberFormat="1" applyFont="1" applyFill="1" applyBorder="1" applyAlignment="1" applyProtection="1">
      <alignment horizontal="center"/>
    </xf>
    <xf numFmtId="0" fontId="52" fillId="0" borderId="47" xfId="0" applyFont="1" applyBorder="1" applyProtection="1"/>
    <xf numFmtId="0" fontId="52" fillId="0" borderId="48" xfId="0" applyFont="1" applyBorder="1" applyProtection="1"/>
    <xf numFmtId="179" fontId="38" fillId="0" borderId="42" xfId="44" applyNumberFormat="1" applyFont="1" applyBorder="1" applyAlignment="1" applyProtection="1">
      <alignment horizontal="center"/>
    </xf>
    <xf numFmtId="179" fontId="38" fillId="0" borderId="43" xfId="44" applyNumberFormat="1" applyFont="1" applyBorder="1" applyAlignment="1" applyProtection="1">
      <alignment horizontal="center"/>
    </xf>
    <xf numFmtId="0" fontId="52" fillId="0" borderId="54" xfId="0" applyFont="1" applyBorder="1" applyProtection="1"/>
    <xf numFmtId="0" fontId="50" fillId="0" borderId="42" xfId="0" applyFont="1" applyBorder="1" applyAlignment="1" applyProtection="1">
      <alignment horizontal="center"/>
    </xf>
    <xf numFmtId="0" fontId="50" fillId="0" borderId="10" xfId="0" applyFont="1" applyBorder="1" applyAlignment="1" applyProtection="1">
      <alignment horizontal="center"/>
    </xf>
    <xf numFmtId="179" fontId="134" fillId="32" borderId="44" xfId="44" applyNumberFormat="1" applyFont="1" applyFill="1" applyBorder="1" applyAlignment="1" applyProtection="1">
      <alignment horizontal="center"/>
    </xf>
    <xf numFmtId="179" fontId="134" fillId="32" borderId="10" xfId="44" applyNumberFormat="1" applyFont="1" applyFill="1" applyBorder="1" applyAlignment="1" applyProtection="1">
      <alignment horizontal="center"/>
    </xf>
    <xf numFmtId="179" fontId="134" fillId="32" borderId="43" xfId="44" applyNumberFormat="1" applyFont="1" applyFill="1" applyBorder="1" applyAlignment="1" applyProtection="1">
      <alignment horizontal="center"/>
    </xf>
    <xf numFmtId="180" fontId="42" fillId="0" borderId="42" xfId="0" applyNumberFormat="1" applyFont="1" applyBorder="1" applyAlignment="1" applyProtection="1">
      <alignment horizontal="center"/>
    </xf>
    <xf numFmtId="180" fontId="42" fillId="0" borderId="10" xfId="0" applyNumberFormat="1" applyFont="1" applyBorder="1" applyAlignment="1" applyProtection="1">
      <alignment horizontal="center"/>
    </xf>
    <xf numFmtId="180" fontId="42" fillId="0" borderId="43" xfId="0" applyNumberFormat="1" applyFont="1" applyBorder="1" applyAlignment="1" applyProtection="1">
      <alignment horizontal="center"/>
    </xf>
    <xf numFmtId="0" fontId="52" fillId="0" borderId="20" xfId="0" applyFont="1" applyBorder="1" applyAlignment="1" applyProtection="1">
      <alignment vertical="top" wrapText="1"/>
    </xf>
    <xf numFmtId="0" fontId="43" fillId="32" borderId="25" xfId="44" quotePrefix="1" applyFont="1" applyFill="1" applyBorder="1" applyAlignment="1" applyProtection="1">
      <alignment horizontal="center" vertical="center"/>
    </xf>
    <xf numFmtId="0" fontId="50" fillId="0" borderId="77" xfId="0" applyFont="1" applyBorder="1" applyAlignment="1" applyProtection="1">
      <alignment vertical="top" wrapText="1"/>
    </xf>
    <xf numFmtId="0" fontId="50" fillId="0" borderId="48" xfId="0" applyFont="1" applyBorder="1" applyAlignment="1" applyProtection="1">
      <alignment vertical="top" wrapText="1"/>
    </xf>
    <xf numFmtId="0" fontId="50" fillId="0" borderId="42" xfId="0" applyFont="1" applyBorder="1" applyAlignment="1" applyProtection="1">
      <alignment horizontal="center" vertical="top" wrapText="1"/>
    </xf>
    <xf numFmtId="0" fontId="50" fillId="0" borderId="10" xfId="0" applyFont="1" applyBorder="1" applyAlignment="1" applyProtection="1">
      <alignment horizontal="center" vertical="top" wrapText="1"/>
    </xf>
    <xf numFmtId="0" fontId="50" fillId="0" borderId="43" xfId="0" applyFont="1" applyBorder="1" applyAlignment="1" applyProtection="1">
      <alignment horizontal="center" vertical="top" wrapText="1"/>
    </xf>
    <xf numFmtId="179" fontId="135" fillId="0" borderId="42" xfId="0" applyNumberFormat="1" applyFont="1" applyBorder="1" applyAlignment="1" applyProtection="1">
      <alignment horizontal="center"/>
    </xf>
    <xf numFmtId="179" fontId="135" fillId="0" borderId="10" xfId="0" applyNumberFormat="1" applyFont="1" applyBorder="1" applyAlignment="1" applyProtection="1">
      <alignment horizontal="center"/>
    </xf>
    <xf numFmtId="179" fontId="135" fillId="0" borderId="43" xfId="0" applyNumberFormat="1" applyFont="1" applyBorder="1" applyAlignment="1" applyProtection="1">
      <alignment horizontal="center"/>
    </xf>
    <xf numFmtId="49" fontId="136" fillId="33" borderId="50" xfId="44" applyNumberFormat="1" applyFont="1" applyFill="1" applyBorder="1" applyAlignment="1" applyProtection="1">
      <alignment horizontal="center" vertical="center" wrapText="1"/>
    </xf>
    <xf numFmtId="49" fontId="136" fillId="33" borderId="53" xfId="44" applyNumberFormat="1" applyFont="1" applyFill="1" applyBorder="1" applyAlignment="1" applyProtection="1">
      <alignment horizontal="center" vertical="center" wrapText="1"/>
    </xf>
    <xf numFmtId="0" fontId="136" fillId="33" borderId="51" xfId="44" applyFont="1" applyFill="1" applyBorder="1" applyAlignment="1" applyProtection="1">
      <alignment horizontal="center" vertical="center" wrapText="1"/>
    </xf>
    <xf numFmtId="49" fontId="136" fillId="33" borderId="51" xfId="44" applyNumberFormat="1" applyFont="1" applyFill="1" applyBorder="1" applyAlignment="1" applyProtection="1">
      <alignment horizontal="center" vertical="center" wrapText="1"/>
    </xf>
    <xf numFmtId="180" fontId="136" fillId="33" borderId="51" xfId="44" applyNumberFormat="1" applyFont="1" applyFill="1" applyBorder="1" applyAlignment="1" applyProtection="1">
      <alignment horizontal="center" vertical="center" wrapText="1"/>
    </xf>
    <xf numFmtId="0" fontId="136" fillId="33" borderId="52" xfId="44" applyFont="1" applyFill="1" applyBorder="1" applyAlignment="1" applyProtection="1">
      <alignment horizontal="center" vertical="center" wrapText="1"/>
    </xf>
    <xf numFmtId="0" fontId="136" fillId="0" borderId="0" xfId="44" applyFont="1" applyAlignment="1" applyProtection="1">
      <alignment vertical="center"/>
    </xf>
    <xf numFmtId="180" fontId="80" fillId="0" borderId="42" xfId="44" applyNumberFormat="1" applyFont="1" applyBorder="1" applyAlignment="1" applyProtection="1">
      <alignment horizontal="center" vertical="center"/>
    </xf>
    <xf numFmtId="180" fontId="80" fillId="0" borderId="43" xfId="44" applyNumberFormat="1" applyFont="1" applyBorder="1" applyAlignment="1" applyProtection="1">
      <alignment horizontal="center" vertical="center"/>
    </xf>
    <xf numFmtId="180" fontId="80" fillId="0" borderId="26" xfId="44" applyNumberFormat="1" applyFont="1" applyBorder="1" applyAlignment="1" applyProtection="1">
      <alignment horizontal="center" vertical="center"/>
    </xf>
    <xf numFmtId="180" fontId="80" fillId="0" borderId="20" xfId="44" applyNumberFormat="1" applyFont="1" applyBorder="1" applyAlignment="1" applyProtection="1">
      <alignment horizontal="center" vertical="center"/>
    </xf>
    <xf numFmtId="0" fontId="85" fillId="0" borderId="0" xfId="44" applyFont="1" applyProtection="1"/>
  </cellXfs>
  <cellStyles count="49">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eutral" xfId="36"/>
    <cellStyle name="Normal_Ohlone_DDR2_Tuning_BPM_changes_09-12-03" xfId="37"/>
    <cellStyle name="Note" xfId="38"/>
    <cellStyle name="Output" xfId="39"/>
    <cellStyle name="Title" xfId="40"/>
    <cellStyle name="Total" xfId="41"/>
    <cellStyle name="Warning Text" xfId="42"/>
    <cellStyle name="一般" xfId="0" builtinId="0"/>
    <cellStyle name="一般 2" xfId="43"/>
    <cellStyle name="一般_ECB-CX700 layout check-list_0610A" xfId="44"/>
    <cellStyle name="好_Carrier Board for ESM-QM77 Layout Guibe(Type2 Rev2)" xfId="45"/>
    <cellStyle name="好_ESM-QM77_ Layout Guibe-1208" xfId="46"/>
    <cellStyle name="好_ESM-QM87_ Layout Guibe-051813" xfId="47"/>
    <cellStyle name="好_ESM-QM87_ Layout Guibe-052013" xfId="48"/>
  </cellStyles>
  <dxfs count="563">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339933"/>
      <color rgb="FFCCFFFF"/>
      <color rgb="FF006600"/>
      <color rgb="FF0000FF"/>
      <color rgb="FF8BD3E1"/>
      <color rgb="FF66FFFF"/>
      <color rgb="FF66FFCC"/>
      <color rgb="FF00FFFF"/>
      <color rgb="FF0000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1133475</xdr:colOff>
      <xdr:row>91</xdr:row>
      <xdr:rowOff>47625</xdr:rowOff>
    </xdr:to>
    <xdr:grpSp>
      <xdr:nvGrpSpPr>
        <xdr:cNvPr id="75649" name="Group 8"/>
        <xdr:cNvGrpSpPr>
          <a:grpSpLocks/>
        </xdr:cNvGrpSpPr>
      </xdr:nvGrpSpPr>
      <xdr:grpSpPr bwMode="auto">
        <a:xfrm>
          <a:off x="0" y="11010900"/>
          <a:ext cx="9458325" cy="4676775"/>
          <a:chOff x="96" y="864"/>
          <a:chExt cx="5594" cy="2920"/>
        </a:xfrm>
      </xdr:grpSpPr>
      <xdr:sp macro="" textlink="">
        <xdr:nvSpPr>
          <xdr:cNvPr id="75650" name="Rectangle 9"/>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xdr:cNvSpPr>
            <a:spLocks noChangeArrowheads="1"/>
          </xdr:cNvSpPr>
        </xdr:nvSpPr>
        <xdr:spPr bwMode="auto">
          <a:xfrm rot="5400000" flipV="1">
            <a:off x="1519"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75652" name="Line 11"/>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xdr:cNvSpPr>
            <a:spLocks noChangeArrowheads="1"/>
          </xdr:cNvSpPr>
        </xdr:nvSpPr>
        <xdr:spPr bwMode="auto">
          <a:xfrm rot="5400000" flipH="1" flipV="1">
            <a:off x="4671"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75654" name="Line 13"/>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75655" name="Line 14"/>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xdr:cNvSpPr>
            <a:spLocks noChangeArrowheads="1"/>
          </xdr:cNvSpPr>
        </xdr:nvSpPr>
        <xdr:spPr bwMode="auto">
          <a:xfrm rot="5400000">
            <a:off x="738" y="3428"/>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0" name="AutoShape 16"/>
          <xdr:cNvSpPr>
            <a:spLocks noChangeArrowheads="1"/>
          </xdr:cNvSpPr>
        </xdr:nvSpPr>
        <xdr:spPr bwMode="auto">
          <a:xfrm rot="5400000">
            <a:off x="4958"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1" name="Rectangle 17"/>
          <xdr:cNvSpPr>
            <a:spLocks noChangeArrowheads="1"/>
          </xdr:cNvSpPr>
        </xdr:nvSpPr>
        <xdr:spPr bwMode="auto">
          <a:xfrm>
            <a:off x="96" y="3463"/>
            <a:ext cx="631"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  GMCH Die</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22" name="AutoShape 18"/>
          <xdr:cNvSpPr>
            <a:spLocks noChangeArrowheads="1"/>
          </xdr:cNvSpPr>
        </xdr:nvSpPr>
        <xdr:spPr bwMode="auto">
          <a:xfrm rot="5400000" flipH="1" flipV="1">
            <a:off x="2395"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75660" name="Line 19"/>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75661" name="Line 20"/>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75662" name="Line 21"/>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75663" name="Line 22"/>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75664" name="Line 23"/>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75665" name="Line 24"/>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xdr:cNvSpPr>
            <a:spLocks noChangeArrowheads="1"/>
          </xdr:cNvSpPr>
        </xdr:nvSpPr>
        <xdr:spPr bwMode="auto">
          <a:xfrm>
            <a:off x="5115" y="96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SDRAM 1</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30" name="AutoShape 26"/>
          <xdr:cNvSpPr>
            <a:spLocks noChangeArrowheads="1"/>
          </xdr:cNvSpPr>
        </xdr:nvSpPr>
        <xdr:spPr bwMode="auto">
          <a:xfrm rot="5400000">
            <a:off x="4958"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8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1" name="Rectangle 27"/>
          <xdr:cNvSpPr>
            <a:spLocks noChangeArrowheads="1"/>
          </xdr:cNvSpPr>
        </xdr:nvSpPr>
        <xdr:spPr bwMode="auto">
          <a:xfrm>
            <a:off x="5115" y="1203"/>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2</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32" name="AutoShape 28"/>
          <xdr:cNvSpPr>
            <a:spLocks noChangeArrowheads="1"/>
          </xdr:cNvSpPr>
        </xdr:nvSpPr>
        <xdr:spPr bwMode="auto">
          <a:xfrm rot="5400000">
            <a:off x="4961"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3" name="Rectangle 29"/>
          <xdr:cNvSpPr>
            <a:spLocks noChangeArrowheads="1"/>
          </xdr:cNvSpPr>
        </xdr:nvSpPr>
        <xdr:spPr bwMode="auto">
          <a:xfrm>
            <a:off x="5115" y="1447"/>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3</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4" name="AutoShape 30"/>
          <xdr:cNvSpPr>
            <a:spLocks noChangeArrowheads="1"/>
          </xdr:cNvSpPr>
        </xdr:nvSpPr>
        <xdr:spPr bwMode="auto">
          <a:xfrm rot="5400000">
            <a:off x="4961" y="1703"/>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5" name="Rectangle 31"/>
          <xdr:cNvSpPr>
            <a:spLocks noChangeArrowheads="1"/>
          </xdr:cNvSpPr>
        </xdr:nvSpPr>
        <xdr:spPr bwMode="auto">
          <a:xfrm>
            <a:off x="5115" y="168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4</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6" name="AutoShape 32"/>
          <xdr:cNvSpPr>
            <a:spLocks noChangeArrowheads="1"/>
          </xdr:cNvSpPr>
        </xdr:nvSpPr>
        <xdr:spPr bwMode="auto">
          <a:xfrm rot="5400000">
            <a:off x="4961"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7" name="Rectangle 33"/>
          <xdr:cNvSpPr>
            <a:spLocks noChangeArrowheads="1"/>
          </xdr:cNvSpPr>
        </xdr:nvSpPr>
        <xdr:spPr bwMode="auto">
          <a:xfrm>
            <a:off x="5115" y="2262"/>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5</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8" name="AutoShape 34"/>
          <xdr:cNvSpPr>
            <a:spLocks noChangeArrowheads="1"/>
          </xdr:cNvSpPr>
        </xdr:nvSpPr>
        <xdr:spPr bwMode="auto">
          <a:xfrm rot="5400000">
            <a:off x="4961"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9" name="Rectangle 35"/>
          <xdr:cNvSpPr>
            <a:spLocks noChangeArrowheads="1"/>
          </xdr:cNvSpPr>
        </xdr:nvSpPr>
        <xdr:spPr bwMode="auto">
          <a:xfrm>
            <a:off x="5115" y="2499"/>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6</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40" name="AutoShape 36"/>
          <xdr:cNvSpPr>
            <a:spLocks noChangeArrowheads="1"/>
          </xdr:cNvSpPr>
        </xdr:nvSpPr>
        <xdr:spPr bwMode="auto">
          <a:xfrm rot="5400000">
            <a:off x="4961"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1" name="Rectangle 37"/>
          <xdr:cNvSpPr>
            <a:spLocks noChangeArrowheads="1"/>
          </xdr:cNvSpPr>
        </xdr:nvSpPr>
        <xdr:spPr bwMode="auto">
          <a:xfrm>
            <a:off x="5115" y="2737"/>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7</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42" name="AutoShape 38"/>
          <xdr:cNvSpPr>
            <a:spLocks noChangeArrowheads="1"/>
          </xdr:cNvSpPr>
        </xdr:nvSpPr>
        <xdr:spPr bwMode="auto">
          <a:xfrm rot="5400000">
            <a:off x="4961"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3" name="Rectangle 39"/>
          <xdr:cNvSpPr>
            <a:spLocks noChangeArrowheads="1"/>
          </xdr:cNvSpPr>
        </xdr:nvSpPr>
        <xdr:spPr bwMode="auto">
          <a:xfrm>
            <a:off x="5115" y="2981"/>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8</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75681" name="Line 40"/>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75682" name="Line 41"/>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75683" name="Line 42"/>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75684" name="Line 43"/>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75685" name="Line 44"/>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75686" name="Line 45"/>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75687" name="Line 46"/>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xdr:cNvSpPr>
            <a:spLocks noChangeArrowheads="1"/>
          </xdr:cNvSpPr>
        </xdr:nvSpPr>
        <xdr:spPr bwMode="auto">
          <a:xfrm rot="5400000" flipH="1" flipV="1">
            <a:off x="4671"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2" name="AutoShape 48"/>
          <xdr:cNvSpPr>
            <a:spLocks noChangeArrowheads="1"/>
          </xdr:cNvSpPr>
        </xdr:nvSpPr>
        <xdr:spPr bwMode="auto">
          <a:xfrm rot="5400000" flipH="1" flipV="1">
            <a:off x="4671"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3" name="AutoShape 49"/>
          <xdr:cNvSpPr>
            <a:spLocks noChangeArrowheads="1"/>
          </xdr:cNvSpPr>
        </xdr:nvSpPr>
        <xdr:spPr bwMode="auto">
          <a:xfrm rot="5400000" flipH="1" flipV="1">
            <a:off x="46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4" name="AutoShape 50"/>
          <xdr:cNvSpPr>
            <a:spLocks noChangeArrowheads="1"/>
          </xdr:cNvSpPr>
        </xdr:nvSpPr>
        <xdr:spPr bwMode="auto">
          <a:xfrm rot="5400000" flipH="1" flipV="1">
            <a:off x="4671"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5" name="AutoShape 51"/>
          <xdr:cNvSpPr>
            <a:spLocks noChangeArrowheads="1"/>
          </xdr:cNvSpPr>
        </xdr:nvSpPr>
        <xdr:spPr bwMode="auto">
          <a:xfrm rot="5400000" flipH="1" flipV="1">
            <a:off x="4671"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6" name="AutoShape 52"/>
          <xdr:cNvSpPr>
            <a:spLocks noChangeArrowheads="1"/>
          </xdr:cNvSpPr>
        </xdr:nvSpPr>
        <xdr:spPr bwMode="auto">
          <a:xfrm rot="5400000" flipH="1" flipV="1">
            <a:off x="4671"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7" name="AutoShape 53"/>
          <xdr:cNvSpPr>
            <a:spLocks noChangeArrowheads="1"/>
          </xdr:cNvSpPr>
        </xdr:nvSpPr>
        <xdr:spPr bwMode="auto">
          <a:xfrm rot="5400000" flipH="1" flipV="1">
            <a:off x="4668"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8" name="AutoShape 54"/>
          <xdr:cNvSpPr>
            <a:spLocks noChangeArrowheads="1"/>
          </xdr:cNvSpPr>
        </xdr:nvSpPr>
        <xdr:spPr bwMode="auto">
          <a:xfrm rot="5400000" flipH="1" flipV="1">
            <a:off x="34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xdr:cNvSpPr>
            <a:spLocks noChangeArrowheads="1"/>
          </xdr:cNvSpPr>
        </xdr:nvSpPr>
        <xdr:spPr bwMode="auto">
          <a:xfrm rot="5400000" flipH="1" flipV="1">
            <a:off x="3519" y="2232"/>
            <a:ext cx="95" cy="237"/>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75697" name="Line 56"/>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75698" name="Line 57"/>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75699" name="Line 58"/>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75700" name="Line 59"/>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75701" name="Line 60"/>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75702" name="Line 61"/>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75703" name="Line 62"/>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75704" name="Line 63"/>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75705" name="Line 64"/>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75706" name="Line 65"/>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75707" name="Line 66"/>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75708" name="Line 67"/>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75709" name="Line 68"/>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75710" name="Line 69"/>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75711" name="Line 70"/>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75712" name="Group 71"/>
          <xdr:cNvGrpSpPr>
            <a:grpSpLocks/>
          </xdr:cNvGrpSpPr>
        </xdr:nvGrpSpPr>
        <xdr:grpSpPr bwMode="auto">
          <a:xfrm rot="10800000">
            <a:off x="4053" y="3510"/>
            <a:ext cx="288" cy="96"/>
            <a:chOff x="2832" y="2208"/>
            <a:chExt cx="336" cy="192"/>
          </a:xfrm>
        </xdr:grpSpPr>
        <xdr:sp macro="" textlink="">
          <xdr:nvSpPr>
            <xdr:cNvPr id="75766" name="Line 72"/>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75767" name="Line 73"/>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75768" name="Line 74"/>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75769" name="Line 75"/>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75770" name="Line 76"/>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75771" name="Line 77"/>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75772" name="Line 78"/>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xdr:cNvSpPr>
            <a:spLocks noChangeArrowheads="1"/>
          </xdr:cNvSpPr>
        </xdr:nvSpPr>
        <xdr:spPr bwMode="auto">
          <a:xfrm rot="5400000" flipH="1" flipV="1">
            <a:off x="3674"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75714" name="Line 80"/>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75715" name="Line 81"/>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75716" name="Line 82"/>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75717" name="Line 83"/>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xdr:cNvSpPr txBox="1">
            <a:spLocks noChangeArrowheads="1"/>
          </xdr:cNvSpPr>
        </xdr:nvSpPr>
        <xdr:spPr bwMode="auto">
          <a:xfrm>
            <a:off x="4738"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Vtt</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89" name="Text Box 85"/>
          <xdr:cNvSpPr txBox="1">
            <a:spLocks noChangeArrowheads="1"/>
          </xdr:cNvSpPr>
        </xdr:nvSpPr>
        <xdr:spPr bwMode="auto">
          <a:xfrm>
            <a:off x="4056" y="3368"/>
            <a:ext cx="237"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900"/>
              </a:lnSpc>
              <a:defRPr sz="1000"/>
            </a:pPr>
            <a:r>
              <a:rPr lang="en-US" altLang="zh-TW" sz="1200" b="0" i="0" strike="noStrike">
                <a:solidFill>
                  <a:srgbClr val="000000"/>
                </a:solidFill>
                <a:latin typeface="Arial"/>
                <a:cs typeface="Arial"/>
              </a:rPr>
              <a:t>Rt</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90" name="AutoShape 86"/>
          <xdr:cNvSpPr>
            <a:spLocks noChangeArrowheads="1"/>
          </xdr:cNvSpPr>
        </xdr:nvSpPr>
        <xdr:spPr bwMode="auto">
          <a:xfrm rot="5400000" flipV="1">
            <a:off x="1043" y="3454"/>
            <a:ext cx="101" cy="203"/>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xdr:cNvSpPr>
            <a:spLocks noChangeArrowheads="1"/>
          </xdr:cNvSpPr>
        </xdr:nvSpPr>
        <xdr:spPr bwMode="auto">
          <a:xfrm rot="10800000" flipV="1">
            <a:off x="2811" y="2934"/>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900"/>
              </a:lnSpc>
              <a:defRPr sz="1000"/>
            </a:pPr>
            <a:r>
              <a:rPr lang="en-US" altLang="zh-TW" sz="1000" b="0" i="0" strike="noStrike">
                <a:solidFill>
                  <a:srgbClr val="000000"/>
                </a:solidFill>
                <a:latin typeface="Arial"/>
                <a:cs typeface="Arial"/>
              </a:rPr>
              <a:t>L5</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92" name="AutoShape 88"/>
          <xdr:cNvSpPr>
            <a:spLocks noChangeArrowheads="1"/>
          </xdr:cNvSpPr>
        </xdr:nvSpPr>
        <xdr:spPr bwMode="auto">
          <a:xfrm rot="5400000" flipH="1" flipV="1">
            <a:off x="324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75723" name="Line 89"/>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xdr:cNvSpPr>
            <a:spLocks noChangeArrowheads="1"/>
          </xdr:cNvSpPr>
        </xdr:nvSpPr>
        <xdr:spPr bwMode="auto">
          <a:xfrm rot="5400000" flipV="1">
            <a:off x="1896"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75725" name="Line 91"/>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75726" name="Rectangle 92"/>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75727" name="Rectangle 93"/>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75728" name="Rectangle 94"/>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75729" name="Rectangle 95"/>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75730" name="Rectangle 96"/>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75731" name="Rectangle 97"/>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75732" name="Rectangle 98"/>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75733" name="Rectangle 99"/>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xdr:cNvSpPr>
            <a:spLocks noChangeArrowheads="1"/>
          </xdr:cNvSpPr>
        </xdr:nvSpPr>
        <xdr:spPr bwMode="auto">
          <a:xfrm rot="10800000" flipV="1">
            <a:off x="3724" y="1399"/>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21605" name="AutoShape 101"/>
          <xdr:cNvSpPr>
            <a:spLocks noChangeArrowheads="1"/>
          </xdr:cNvSpPr>
        </xdr:nvSpPr>
        <xdr:spPr bwMode="auto">
          <a:xfrm rot="10800000" flipV="1">
            <a:off x="3724" y="2482"/>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75736" name="Line 102"/>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75737" name="Line 103"/>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75738" name="Line 104"/>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xdr:cNvSpPr txBox="1">
            <a:spLocks noChangeArrowheads="1"/>
          </xdr:cNvSpPr>
        </xdr:nvSpPr>
        <xdr:spPr bwMode="auto">
          <a:xfrm>
            <a:off x="1324" y="3320"/>
            <a:ext cx="45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0" name="Text Box 106"/>
          <xdr:cNvSpPr txBox="1">
            <a:spLocks noChangeArrowheads="1"/>
          </xdr:cNvSpPr>
        </xdr:nvSpPr>
        <xdr:spPr bwMode="auto">
          <a:xfrm>
            <a:off x="1752" y="3320"/>
            <a:ext cx="428"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1" name="Text Box 107"/>
          <xdr:cNvSpPr txBox="1">
            <a:spLocks noChangeArrowheads="1"/>
          </xdr:cNvSpPr>
        </xdr:nvSpPr>
        <xdr:spPr bwMode="auto">
          <a:xfrm>
            <a:off x="2332"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2" name="Text Box 108"/>
          <xdr:cNvSpPr txBox="1">
            <a:spLocks noChangeArrowheads="1"/>
          </xdr:cNvSpPr>
        </xdr:nvSpPr>
        <xdr:spPr bwMode="auto">
          <a:xfrm>
            <a:off x="3149"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3" name="Text Box 109"/>
          <xdr:cNvSpPr txBox="1">
            <a:spLocks noChangeArrowheads="1"/>
          </xdr:cNvSpPr>
        </xdr:nvSpPr>
        <xdr:spPr bwMode="auto">
          <a:xfrm>
            <a:off x="3577" y="3320"/>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4" name="Text Box 110"/>
          <xdr:cNvSpPr txBox="1">
            <a:spLocks noChangeArrowheads="1"/>
          </xdr:cNvSpPr>
        </xdr:nvSpPr>
        <xdr:spPr bwMode="auto">
          <a:xfrm>
            <a:off x="3386" y="1584"/>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15" name="Text Box 111"/>
          <xdr:cNvSpPr txBox="1">
            <a:spLocks noChangeArrowheads="1"/>
          </xdr:cNvSpPr>
        </xdr:nvSpPr>
        <xdr:spPr bwMode="auto">
          <a:xfrm>
            <a:off x="3437" y="216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6" name="Text Box 112"/>
          <xdr:cNvSpPr txBox="1">
            <a:spLocks noChangeArrowheads="1"/>
          </xdr:cNvSpPr>
        </xdr:nvSpPr>
        <xdr:spPr bwMode="auto">
          <a:xfrm>
            <a:off x="3527" y="1417"/>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7" name="Text Box 113"/>
          <xdr:cNvSpPr txBox="1">
            <a:spLocks noChangeArrowheads="1"/>
          </xdr:cNvSpPr>
        </xdr:nvSpPr>
        <xdr:spPr bwMode="auto">
          <a:xfrm>
            <a:off x="3527" y="2523"/>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8" name="Text Box 114"/>
          <xdr:cNvSpPr txBox="1">
            <a:spLocks noChangeArrowheads="1"/>
          </xdr:cNvSpPr>
        </xdr:nvSpPr>
        <xdr:spPr bwMode="auto">
          <a:xfrm>
            <a:off x="4575" y="2155"/>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9" name="Text Box 115"/>
          <xdr:cNvSpPr txBox="1">
            <a:spLocks noChangeArrowheads="1"/>
          </xdr:cNvSpPr>
        </xdr:nvSpPr>
        <xdr:spPr bwMode="auto">
          <a:xfrm>
            <a:off x="4580" y="864"/>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MS</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0" name="Text Box 116"/>
          <xdr:cNvSpPr txBox="1">
            <a:spLocks noChangeArrowheads="1"/>
          </xdr:cNvSpPr>
        </xdr:nvSpPr>
        <xdr:spPr bwMode="auto">
          <a:xfrm>
            <a:off x="2620" y="2957"/>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1" name="Text Box 117"/>
          <xdr:cNvSpPr txBox="1">
            <a:spLocks noChangeArrowheads="1"/>
          </xdr:cNvSpPr>
        </xdr:nvSpPr>
        <xdr:spPr bwMode="auto">
          <a:xfrm>
            <a:off x="1465" y="3606"/>
            <a:ext cx="242"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5/5</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2" name="Text Box 118"/>
          <xdr:cNvSpPr txBox="1">
            <a:spLocks noChangeArrowheads="1"/>
          </xdr:cNvSpPr>
        </xdr:nvSpPr>
        <xdr:spPr bwMode="auto">
          <a:xfrm>
            <a:off x="1803" y="3606"/>
            <a:ext cx="23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4/4</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3" name="Text Box 119"/>
          <xdr:cNvSpPr txBox="1">
            <a:spLocks noChangeArrowheads="1"/>
          </xdr:cNvSpPr>
        </xdr:nvSpPr>
        <xdr:spPr bwMode="auto">
          <a:xfrm>
            <a:off x="3132" y="3588"/>
            <a:ext cx="293"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4" name="Text Box 120"/>
          <xdr:cNvSpPr txBox="1">
            <a:spLocks noChangeArrowheads="1"/>
          </xdr:cNvSpPr>
        </xdr:nvSpPr>
        <xdr:spPr bwMode="auto">
          <a:xfrm>
            <a:off x="3600" y="3588"/>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5" name="Text Box 121"/>
          <xdr:cNvSpPr txBox="1">
            <a:spLocks noChangeArrowheads="1"/>
          </xdr:cNvSpPr>
        </xdr:nvSpPr>
        <xdr:spPr bwMode="auto">
          <a:xfrm>
            <a:off x="2907" y="2981"/>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6" name="Text Box 122"/>
          <xdr:cNvSpPr txBox="1">
            <a:spLocks noChangeArrowheads="1"/>
          </xdr:cNvSpPr>
        </xdr:nvSpPr>
        <xdr:spPr bwMode="auto">
          <a:xfrm>
            <a:off x="3437" y="2369"/>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7" name="Text Box 123"/>
          <xdr:cNvSpPr txBox="1">
            <a:spLocks noChangeArrowheads="1"/>
          </xdr:cNvSpPr>
        </xdr:nvSpPr>
        <xdr:spPr bwMode="auto">
          <a:xfrm>
            <a:off x="3408" y="1798"/>
            <a:ext cx="282"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8" name="Text Box 124"/>
          <xdr:cNvSpPr txBox="1">
            <a:spLocks noChangeArrowheads="1"/>
          </xdr:cNvSpPr>
        </xdr:nvSpPr>
        <xdr:spPr bwMode="auto">
          <a:xfrm rot="5400000">
            <a:off x="3730"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xdr:cNvSpPr txBox="1">
            <a:spLocks noChangeArrowheads="1"/>
          </xdr:cNvSpPr>
        </xdr:nvSpPr>
        <xdr:spPr bwMode="auto">
          <a:xfrm>
            <a:off x="4569" y="2380"/>
            <a:ext cx="28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30" name="Text Box 126"/>
          <xdr:cNvSpPr txBox="1">
            <a:spLocks noChangeArrowheads="1"/>
          </xdr:cNvSpPr>
        </xdr:nvSpPr>
        <xdr:spPr bwMode="auto">
          <a:xfrm>
            <a:off x="4591" y="1078"/>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5/10</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31" name="Text Box 127"/>
          <xdr:cNvSpPr txBox="1">
            <a:spLocks noChangeArrowheads="1"/>
          </xdr:cNvSpPr>
        </xdr:nvSpPr>
        <xdr:spPr bwMode="auto">
          <a:xfrm rot="5400000">
            <a:off x="3758" y="1460"/>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75762" name="Line 128"/>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75763" name="Line 129"/>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75764" name="Line 130"/>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xdr:cNvSpPr txBox="1">
            <a:spLocks noChangeArrowheads="1"/>
          </xdr:cNvSpPr>
        </xdr:nvSpPr>
        <xdr:spPr bwMode="auto">
          <a:xfrm>
            <a:off x="2214" y="3612"/>
            <a:ext cx="580"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4/6 , 5/10</a:t>
            </a:r>
          </a:p>
          <a:p>
            <a:pPr algn="l" rtl="1">
              <a:lnSpc>
                <a:spcPts val="1100"/>
              </a:lnSpc>
              <a:defRPr sz="1000"/>
            </a:pPr>
            <a:endParaRPr lang="en-US" altLang="zh-TW" sz="1200" b="0" i="0" strike="noStrike">
              <a:solidFill>
                <a:srgbClr val="000000"/>
              </a:solidFill>
              <a:latin typeface="Times New Roman"/>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55</xdr:row>
      <xdr:rowOff>228600</xdr:rowOff>
    </xdr:from>
    <xdr:to>
      <xdr:col>7</xdr:col>
      <xdr:colOff>790575</xdr:colOff>
      <xdr:row>63</xdr:row>
      <xdr:rowOff>114300</xdr:rowOff>
    </xdr:to>
    <xdr:pic>
      <xdr:nvPicPr>
        <xdr:cNvPr id="17607" name="Picture 1"/>
        <xdr:cNvPicPr>
          <a:picLocks noChangeAspect="1" noChangeArrowheads="1"/>
        </xdr:cNvPicPr>
      </xdr:nvPicPr>
      <xdr:blipFill>
        <a:blip xmlns:r="http://schemas.openxmlformats.org/officeDocument/2006/relationships" r:embed="rId1"/>
        <a:srcRect/>
        <a:stretch>
          <a:fillRect/>
        </a:stretch>
      </xdr:blipFill>
      <xdr:spPr bwMode="auto">
        <a:xfrm>
          <a:off x="38100" y="9372600"/>
          <a:ext cx="5591175" cy="1304925"/>
        </a:xfrm>
        <a:prstGeom prst="rect">
          <a:avLst/>
        </a:prstGeom>
        <a:noFill/>
        <a:ln w="9525">
          <a:noFill/>
          <a:miter lim="800000"/>
          <a:headEnd/>
          <a:tailEnd/>
        </a:ln>
      </xdr:spPr>
    </xdr:pic>
    <xdr:clientData/>
  </xdr:twoCellAnchor>
  <xdr:twoCellAnchor>
    <xdr:from>
      <xdr:col>0</xdr:col>
      <xdr:colOff>1524000</xdr:colOff>
      <xdr:row>56</xdr:row>
      <xdr:rowOff>0</xdr:rowOff>
    </xdr:from>
    <xdr:to>
      <xdr:col>15</xdr:col>
      <xdr:colOff>47625</xdr:colOff>
      <xdr:row>86</xdr:row>
      <xdr:rowOff>123825</xdr:rowOff>
    </xdr:to>
    <xdr:pic>
      <xdr:nvPicPr>
        <xdr:cNvPr id="17608" name="Picture 3"/>
        <xdr:cNvPicPr>
          <a:picLocks noChangeAspect="1" noChangeArrowheads="1"/>
        </xdr:cNvPicPr>
      </xdr:nvPicPr>
      <xdr:blipFill>
        <a:blip xmlns:r="http://schemas.openxmlformats.org/officeDocument/2006/relationships" r:embed="rId2"/>
        <a:srcRect/>
        <a:stretch>
          <a:fillRect/>
        </a:stretch>
      </xdr:blipFill>
      <xdr:spPr bwMode="auto">
        <a:xfrm>
          <a:off x="1524000" y="9429750"/>
          <a:ext cx="9591675" cy="5105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423" name="Picture 93"/>
        <xdr:cNvPicPr>
          <a:picLocks noChangeAspect="1" noChangeArrowheads="1"/>
        </xdr:cNvPicPr>
      </xdr:nvPicPr>
      <xdr:blipFill>
        <a:blip xmlns:r="http://schemas.openxmlformats.org/officeDocument/2006/relationships" r:embed="rId1"/>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571500</xdr:colOff>
      <xdr:row>37</xdr:row>
      <xdr:rowOff>104775</xdr:rowOff>
    </xdr:to>
    <xdr:pic>
      <xdr:nvPicPr>
        <xdr:cNvPr id="4424" name="Picture 116"/>
        <xdr:cNvPicPr>
          <a:picLocks noChangeAspect="1" noChangeArrowheads="1"/>
        </xdr:cNvPicPr>
      </xdr:nvPicPr>
      <xdr:blipFill>
        <a:blip xmlns:r="http://schemas.openxmlformats.org/officeDocument/2006/relationships" r:embed="rId2"/>
        <a:srcRect/>
        <a:stretch>
          <a:fillRect/>
        </a:stretch>
      </xdr:blipFill>
      <xdr:spPr bwMode="auto">
        <a:xfrm>
          <a:off x="76200" y="6657975"/>
          <a:ext cx="5572125" cy="12763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baner4/Local%20Settings/Temp/TraceLengthCal0p7_csff_16-Sep_2R-1R_CRB-SV-modifie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8.bin"/><Relationship Id="rId4"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2.vml"/><Relationship Id="rId1" Type="http://schemas.openxmlformats.org/officeDocument/2006/relationships/printerSettings" Target="../printerSettings/printerSettings19.bin"/><Relationship Id="rId4" Type="http://schemas.openxmlformats.org/officeDocument/2006/relationships/oleObject" Target="../embeddings/oleObject4.bin"/></Relationships>
</file>

<file path=xl/worksheets/_rels/sheet21.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3.vml"/><Relationship Id="rId1" Type="http://schemas.openxmlformats.org/officeDocument/2006/relationships/printerSettings" Target="../printerSettings/printerSettings20.bin"/><Relationship Id="rId5" Type="http://schemas.openxmlformats.org/officeDocument/2006/relationships/comments" Target="../comments1.xml"/><Relationship Id="rId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21.bin"/><Relationship Id="rId5" Type="http://schemas.openxmlformats.org/officeDocument/2006/relationships/comments" Target="../comments2.xml"/><Relationship Id="rId4" Type="http://schemas.openxmlformats.org/officeDocument/2006/relationships/oleObject" Target="../embeddings/oleObject7.bin"/></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8.bin"/><Relationship Id="rId2" Type="http://schemas.openxmlformats.org/officeDocument/2006/relationships/vmlDrawing" Target="../drawings/vmlDrawing5.vml"/><Relationship Id="rId1" Type="http://schemas.openxmlformats.org/officeDocument/2006/relationships/printerSettings" Target="../printerSettings/printerSettings22.bin"/><Relationship Id="rId5" Type="http://schemas.openxmlformats.org/officeDocument/2006/relationships/comments" Target="../comments3.xml"/><Relationship Id="rId4" Type="http://schemas.openxmlformats.org/officeDocument/2006/relationships/oleObject" Target="../embeddings/oleObject9.bin"/></Relationships>
</file>

<file path=xl/worksheets/_rels/sheet24.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6.vml"/><Relationship Id="rId1" Type="http://schemas.openxmlformats.org/officeDocument/2006/relationships/printerSettings" Target="../printerSettings/printerSettings23.bin"/><Relationship Id="rId4" Type="http://schemas.openxmlformats.org/officeDocument/2006/relationships/oleObject" Target="../embeddings/oleObject11.bin"/></Relationships>
</file>

<file path=xl/worksheets/_rels/sheet25.xml.rels><?xml version="1.0" encoding="UTF-8" standalone="yes"?>
<Relationships xmlns="http://schemas.openxmlformats.org/package/2006/relationships"><Relationship Id="rId3" Type="http://schemas.openxmlformats.org/officeDocument/2006/relationships/oleObject" Target="../embeddings/oleObject12.bin"/><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oleObject" Target="../embeddings/oleObject14.bin"/><Relationship Id="rId2" Type="http://schemas.openxmlformats.org/officeDocument/2006/relationships/vmlDrawing" Target="../drawings/vmlDrawing10.vml"/><Relationship Id="rId1" Type="http://schemas.openxmlformats.org/officeDocument/2006/relationships/printerSettings" Target="../printerSettings/printerSettings27.bin"/><Relationship Id="rId4" Type="http://schemas.openxmlformats.org/officeDocument/2006/relationships/oleObject" Target="../embeddings/oleObject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oleObject" Target="../embeddings/oleObject16.bin"/><Relationship Id="rId2" Type="http://schemas.openxmlformats.org/officeDocument/2006/relationships/vmlDrawing" Target="../drawings/vmlDrawing11.vml"/><Relationship Id="rId1" Type="http://schemas.openxmlformats.org/officeDocument/2006/relationships/printerSettings" Target="../printerSettings/printerSettings28.bin"/><Relationship Id="rId5" Type="http://schemas.openxmlformats.org/officeDocument/2006/relationships/comments" Target="../comments5.xml"/><Relationship Id="rId4" Type="http://schemas.openxmlformats.org/officeDocument/2006/relationships/oleObject" Target="../embeddings/oleObject17.bin"/></Relationships>
</file>

<file path=xl/worksheets/_rels/sheet31.xml.rels><?xml version="1.0" encoding="UTF-8" standalone="yes"?>
<Relationships xmlns="http://schemas.openxmlformats.org/package/2006/relationships"><Relationship Id="rId3" Type="http://schemas.openxmlformats.org/officeDocument/2006/relationships/oleObject" Target="../embeddings/oleObject18.bin"/><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oleObject" Target="../embeddings/oleObject20.bin"/><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oleObject" Target="../embeddings/oleObject21.bin"/><Relationship Id="rId2" Type="http://schemas.openxmlformats.org/officeDocument/2006/relationships/vmlDrawing" Target="../drawings/vmlDrawing1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oleObject" Target="../embeddings/oleObject22.bin"/><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oleObject" Target="../embeddings/oleObject23.bin"/><Relationship Id="rId2" Type="http://schemas.openxmlformats.org/officeDocument/2006/relationships/vmlDrawing" Target="../drawings/vmlDrawing1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BFEDF3"/>
  </sheetPr>
  <dimension ref="A1:C5"/>
  <sheetViews>
    <sheetView workbookViewId="0">
      <selection activeCell="C3" sqref="C3"/>
    </sheetView>
  </sheetViews>
  <sheetFormatPr defaultColWidth="36.28515625" defaultRowHeight="12.75"/>
  <cols>
    <col min="1" max="2" width="12.140625" customWidth="1"/>
    <col min="3" max="3" width="115" customWidth="1"/>
  </cols>
  <sheetData>
    <row r="1" spans="1:3" ht="15.75">
      <c r="A1" s="841" t="s">
        <v>892</v>
      </c>
      <c r="B1" s="841" t="s">
        <v>893</v>
      </c>
      <c r="C1" s="842" t="s">
        <v>894</v>
      </c>
    </row>
    <row r="2" spans="1:3" ht="15">
      <c r="A2" s="843" t="s">
        <v>896</v>
      </c>
      <c r="B2" s="844">
        <v>41912</v>
      </c>
      <c r="C2" s="845" t="s">
        <v>895</v>
      </c>
    </row>
    <row r="3" spans="1:3" ht="15">
      <c r="A3" s="843"/>
      <c r="B3" s="844"/>
      <c r="C3" s="846"/>
    </row>
    <row r="4" spans="1:3" ht="15">
      <c r="A4" s="843"/>
      <c r="B4" s="844"/>
      <c r="C4" s="846"/>
    </row>
    <row r="5" spans="1:3" ht="15">
      <c r="A5" s="843"/>
      <c r="B5" s="844"/>
      <c r="C5" s="846"/>
    </row>
  </sheetData>
  <sheetProtection password="AAE5" sheet="1" objects="1" scenarios="1" selectLockedCells="1"/>
  <phoneticPr fontId="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6" enableFormatConditionsCalculation="0">
    <tabColor indexed="41"/>
  </sheetPr>
  <dimension ref="A1:O38"/>
  <sheetViews>
    <sheetView workbookViewId="0">
      <selection activeCell="H10" sqref="H10"/>
    </sheetView>
  </sheetViews>
  <sheetFormatPr defaultColWidth="10.28515625" defaultRowHeight="16.5"/>
  <cols>
    <col min="1" max="1" width="28.28515625" style="706" customWidth="1"/>
    <col min="2" max="2" width="19.28515625" style="695" customWidth="1"/>
    <col min="3" max="3" width="24.42578125" style="731" customWidth="1"/>
    <col min="4" max="4" width="24" style="726" customWidth="1"/>
    <col min="5" max="5" width="27" style="695" customWidth="1"/>
    <col min="6" max="6" width="19.7109375" style="695" customWidth="1"/>
    <col min="7" max="7" width="16.5703125" style="727" customWidth="1"/>
    <col min="8" max="8" width="9.140625" style="693" customWidth="1"/>
    <col min="9" max="9" width="16.85546875" style="706" customWidth="1"/>
    <col min="10" max="10" width="15" style="706" customWidth="1"/>
    <col min="11" max="11" width="17.7109375" style="706" customWidth="1"/>
    <col min="12" max="12" width="22.42578125" style="706" customWidth="1"/>
    <col min="13" max="16384" width="10.28515625" style="706"/>
  </cols>
  <sheetData>
    <row r="1" spans="1:15" ht="28.5" thickBot="1">
      <c r="A1" s="714" t="s">
        <v>671</v>
      </c>
      <c r="B1" s="724"/>
      <c r="C1" s="725"/>
    </row>
    <row r="2" spans="1:15" s="728" customFormat="1" ht="34.5" thickTop="1" thickBot="1">
      <c r="A2" s="732" t="s">
        <v>734</v>
      </c>
      <c r="B2" s="750" t="s">
        <v>1050</v>
      </c>
      <c r="C2" s="707" t="s">
        <v>3</v>
      </c>
      <c r="D2" s="707" t="s">
        <v>1051</v>
      </c>
      <c r="E2" s="707" t="s">
        <v>798</v>
      </c>
      <c r="F2" s="709" t="s">
        <v>796</v>
      </c>
      <c r="G2" s="744" t="s">
        <v>2</v>
      </c>
      <c r="H2" s="742" t="s">
        <v>776</v>
      </c>
      <c r="I2" s="742" t="s">
        <v>4</v>
      </c>
      <c r="J2" s="707" t="s">
        <v>774</v>
      </c>
      <c r="K2" s="711" t="s">
        <v>736</v>
      </c>
      <c r="L2" s="718" t="s">
        <v>799</v>
      </c>
    </row>
    <row r="3" spans="1:15" s="728" customFormat="1" ht="17.25" thickTop="1">
      <c r="A3" s="751" t="s">
        <v>741</v>
      </c>
      <c r="B3" s="745" t="s">
        <v>1099</v>
      </c>
      <c r="C3" s="760">
        <v>7500</v>
      </c>
      <c r="D3" s="1209">
        <v>2281.9499999999998</v>
      </c>
      <c r="E3" s="785">
        <f>C3-D3</f>
        <v>5218.05</v>
      </c>
      <c r="F3" s="689"/>
      <c r="G3" s="719" t="s">
        <v>660</v>
      </c>
      <c r="H3" s="702"/>
      <c r="I3" s="1148" t="s">
        <v>683</v>
      </c>
      <c r="J3" s="1148">
        <v>4</v>
      </c>
      <c r="K3" s="1083" t="s">
        <v>841</v>
      </c>
      <c r="L3" s="1145">
        <v>15</v>
      </c>
    </row>
    <row r="4" spans="1:15" s="728" customFormat="1">
      <c r="A4" s="769" t="s">
        <v>742</v>
      </c>
      <c r="B4" s="770" t="s">
        <v>1100</v>
      </c>
      <c r="C4" s="771">
        <v>7500</v>
      </c>
      <c r="D4" s="1210">
        <v>2282.75</v>
      </c>
      <c r="E4" s="786">
        <f>C4-D4</f>
        <v>5217.25</v>
      </c>
      <c r="F4" s="691"/>
      <c r="G4" s="720">
        <f>F3-F4</f>
        <v>0</v>
      </c>
      <c r="H4" s="791"/>
      <c r="I4" s="1151"/>
      <c r="J4" s="1151"/>
      <c r="K4" s="1084"/>
      <c r="L4" s="1146"/>
      <c r="O4" s="729"/>
    </row>
    <row r="5" spans="1:15" s="728" customFormat="1">
      <c r="A5" s="769" t="s">
        <v>743</v>
      </c>
      <c r="B5" s="770" t="s">
        <v>1101</v>
      </c>
      <c r="C5" s="772">
        <v>7500</v>
      </c>
      <c r="D5" s="1210">
        <v>2497.88</v>
      </c>
      <c r="E5" s="787">
        <f>C5-D5</f>
        <v>5002.12</v>
      </c>
      <c r="F5" s="691"/>
      <c r="G5" s="696" t="s">
        <v>78</v>
      </c>
      <c r="H5" s="791"/>
      <c r="I5" s="1149" t="s">
        <v>683</v>
      </c>
      <c r="J5" s="1149">
        <v>2</v>
      </c>
      <c r="K5" s="1084"/>
      <c r="L5" s="1146"/>
    </row>
    <row r="6" spans="1:15" s="728" customFormat="1" ht="17.25" thickBot="1">
      <c r="A6" s="752" t="s">
        <v>744</v>
      </c>
      <c r="B6" s="747" t="s">
        <v>1102</v>
      </c>
      <c r="C6" s="762">
        <v>7500</v>
      </c>
      <c r="D6" s="1211">
        <v>2498.65</v>
      </c>
      <c r="E6" s="788">
        <f>C6-D6</f>
        <v>5001.3500000000004</v>
      </c>
      <c r="F6" s="697"/>
      <c r="G6" s="717">
        <f>F5-F6</f>
        <v>0</v>
      </c>
      <c r="H6" s="698"/>
      <c r="I6" s="1150"/>
      <c r="J6" s="1150"/>
      <c r="K6" s="1084"/>
      <c r="L6" s="1146"/>
      <c r="N6" s="730"/>
    </row>
    <row r="7" spans="1:15" s="728" customFormat="1" ht="17.25" thickTop="1">
      <c r="A7" s="751" t="s">
        <v>745</v>
      </c>
      <c r="B7" s="745" t="s">
        <v>1103</v>
      </c>
      <c r="C7" s="760">
        <v>7500</v>
      </c>
      <c r="D7" s="1209">
        <v>2723.22</v>
      </c>
      <c r="E7" s="785">
        <f t="shared" ref="E7:E34" si="0">C7-D7</f>
        <v>4776.7800000000007</v>
      </c>
      <c r="F7" s="689"/>
      <c r="G7" s="719" t="s">
        <v>78</v>
      </c>
      <c r="H7" s="702"/>
      <c r="I7" s="1148" t="s">
        <v>683</v>
      </c>
      <c r="J7" s="1148">
        <v>4</v>
      </c>
      <c r="K7" s="1084"/>
      <c r="L7" s="1146"/>
    </row>
    <row r="8" spans="1:15" s="728" customFormat="1">
      <c r="A8" s="769" t="s">
        <v>746</v>
      </c>
      <c r="B8" s="770" t="s">
        <v>1104</v>
      </c>
      <c r="C8" s="771">
        <v>7500</v>
      </c>
      <c r="D8" s="1210">
        <v>2723.87</v>
      </c>
      <c r="E8" s="786">
        <f t="shared" si="0"/>
        <v>4776.13</v>
      </c>
      <c r="F8" s="691"/>
      <c r="G8" s="720">
        <f>F7-F8</f>
        <v>0</v>
      </c>
      <c r="H8" s="791"/>
      <c r="I8" s="1149"/>
      <c r="J8" s="1151"/>
      <c r="K8" s="1084"/>
      <c r="L8" s="1146"/>
      <c r="O8" s="729"/>
    </row>
    <row r="9" spans="1:15" s="728" customFormat="1">
      <c r="A9" s="769" t="s">
        <v>747</v>
      </c>
      <c r="B9" s="770" t="s">
        <v>1105</v>
      </c>
      <c r="C9" s="772">
        <v>7500</v>
      </c>
      <c r="D9" s="1210">
        <v>2467.67</v>
      </c>
      <c r="E9" s="787">
        <f t="shared" si="0"/>
        <v>5032.33</v>
      </c>
      <c r="F9" s="691"/>
      <c r="G9" s="696" t="s">
        <v>78</v>
      </c>
      <c r="H9" s="791"/>
      <c r="I9" s="1149" t="s">
        <v>683</v>
      </c>
      <c r="J9" s="1149">
        <v>2</v>
      </c>
      <c r="K9" s="1084"/>
      <c r="L9" s="1146"/>
    </row>
    <row r="10" spans="1:15" s="728" customFormat="1" ht="17.25" thickBot="1">
      <c r="A10" s="752" t="s">
        <v>748</v>
      </c>
      <c r="B10" s="747" t="s">
        <v>1106</v>
      </c>
      <c r="C10" s="762">
        <v>7500</v>
      </c>
      <c r="D10" s="1211">
        <v>2468.17</v>
      </c>
      <c r="E10" s="788">
        <f t="shared" si="0"/>
        <v>5031.83</v>
      </c>
      <c r="F10" s="697"/>
      <c r="G10" s="717">
        <f>F9-F10</f>
        <v>0</v>
      </c>
      <c r="H10" s="698"/>
      <c r="I10" s="1150"/>
      <c r="J10" s="1150"/>
      <c r="K10" s="1084"/>
      <c r="L10" s="1146"/>
      <c r="N10" s="730"/>
    </row>
    <row r="11" spans="1:15" s="728" customFormat="1" ht="17.25" thickTop="1">
      <c r="A11" s="751" t="s">
        <v>749</v>
      </c>
      <c r="B11" s="745" t="s">
        <v>1107</v>
      </c>
      <c r="C11" s="760">
        <v>7500</v>
      </c>
      <c r="D11" s="1209">
        <v>2348.8000000000002</v>
      </c>
      <c r="E11" s="785">
        <f t="shared" si="0"/>
        <v>5151.2</v>
      </c>
      <c r="F11" s="689"/>
      <c r="G11" s="719" t="s">
        <v>78</v>
      </c>
      <c r="H11" s="702"/>
      <c r="I11" s="1148" t="s">
        <v>683</v>
      </c>
      <c r="J11" s="1148">
        <v>4</v>
      </c>
      <c r="K11" s="1084"/>
      <c r="L11" s="1146"/>
    </row>
    <row r="12" spans="1:15" s="728" customFormat="1">
      <c r="A12" s="769" t="s">
        <v>750</v>
      </c>
      <c r="B12" s="770" t="s">
        <v>1108</v>
      </c>
      <c r="C12" s="771">
        <v>7500</v>
      </c>
      <c r="D12" s="1210">
        <v>2348.5700000000002</v>
      </c>
      <c r="E12" s="786">
        <f t="shared" si="0"/>
        <v>5151.43</v>
      </c>
      <c r="F12" s="691"/>
      <c r="G12" s="720">
        <f>F11-F12</f>
        <v>0</v>
      </c>
      <c r="H12" s="791"/>
      <c r="I12" s="1149"/>
      <c r="J12" s="1151"/>
      <c r="K12" s="1084"/>
      <c r="L12" s="1146"/>
      <c r="O12" s="729"/>
    </row>
    <row r="13" spans="1:15" s="728" customFormat="1">
      <c r="A13" s="769" t="s">
        <v>751</v>
      </c>
      <c r="B13" s="770" t="s">
        <v>1109</v>
      </c>
      <c r="C13" s="772">
        <v>7500</v>
      </c>
      <c r="D13" s="1210">
        <v>2585.02</v>
      </c>
      <c r="E13" s="787">
        <f t="shared" si="0"/>
        <v>4914.9799999999996</v>
      </c>
      <c r="F13" s="691"/>
      <c r="G13" s="696" t="s">
        <v>78</v>
      </c>
      <c r="H13" s="791"/>
      <c r="I13" s="1149" t="s">
        <v>683</v>
      </c>
      <c r="J13" s="1149">
        <v>2</v>
      </c>
      <c r="K13" s="1084"/>
      <c r="L13" s="1146"/>
    </row>
    <row r="14" spans="1:15" s="728" customFormat="1" ht="17.25" thickBot="1">
      <c r="A14" s="752" t="s">
        <v>752</v>
      </c>
      <c r="B14" s="747" t="s">
        <v>1110</v>
      </c>
      <c r="C14" s="762">
        <v>7500</v>
      </c>
      <c r="D14" s="1211">
        <v>2584.5300000000002</v>
      </c>
      <c r="E14" s="788">
        <f t="shared" si="0"/>
        <v>4915.4699999999993</v>
      </c>
      <c r="F14" s="697"/>
      <c r="G14" s="717">
        <f>F13-F14</f>
        <v>0</v>
      </c>
      <c r="H14" s="698"/>
      <c r="I14" s="1150"/>
      <c r="J14" s="1150"/>
      <c r="K14" s="1084"/>
      <c r="L14" s="1146"/>
      <c r="N14" s="730"/>
    </row>
    <row r="15" spans="1:15" s="728" customFormat="1" ht="17.25" thickTop="1">
      <c r="A15" s="751" t="s">
        <v>753</v>
      </c>
      <c r="B15" s="745" t="s">
        <v>773</v>
      </c>
      <c r="C15" s="760"/>
      <c r="D15" s="1209"/>
      <c r="E15" s="785">
        <f t="shared" si="0"/>
        <v>0</v>
      </c>
      <c r="F15" s="689"/>
      <c r="G15" s="719" t="s">
        <v>78</v>
      </c>
      <c r="H15" s="702"/>
      <c r="I15" s="1148" t="s">
        <v>683</v>
      </c>
      <c r="J15" s="1148">
        <v>4</v>
      </c>
      <c r="K15" s="1084"/>
      <c r="L15" s="1146"/>
    </row>
    <row r="16" spans="1:15" s="728" customFormat="1">
      <c r="A16" s="769" t="s">
        <v>754</v>
      </c>
      <c r="B16" s="770" t="s">
        <v>773</v>
      </c>
      <c r="C16" s="771"/>
      <c r="D16" s="1210"/>
      <c r="E16" s="786">
        <f t="shared" si="0"/>
        <v>0</v>
      </c>
      <c r="F16" s="691"/>
      <c r="G16" s="720">
        <f>F15-F16</f>
        <v>0</v>
      </c>
      <c r="H16" s="791"/>
      <c r="I16" s="1149"/>
      <c r="J16" s="1151"/>
      <c r="K16" s="1084"/>
      <c r="L16" s="1146"/>
      <c r="O16" s="729"/>
    </row>
    <row r="17" spans="1:15" s="728" customFormat="1">
      <c r="A17" s="769" t="s">
        <v>755</v>
      </c>
      <c r="B17" s="770" t="s">
        <v>773</v>
      </c>
      <c r="C17" s="772"/>
      <c r="D17" s="1210"/>
      <c r="E17" s="787">
        <f t="shared" si="0"/>
        <v>0</v>
      </c>
      <c r="F17" s="691"/>
      <c r="G17" s="696" t="s">
        <v>78</v>
      </c>
      <c r="H17" s="791"/>
      <c r="I17" s="1149" t="s">
        <v>683</v>
      </c>
      <c r="J17" s="1149">
        <v>2</v>
      </c>
      <c r="K17" s="1084"/>
      <c r="L17" s="1146"/>
    </row>
    <row r="18" spans="1:15" s="728" customFormat="1" ht="17.25" thickBot="1">
      <c r="A18" s="752" t="s">
        <v>756</v>
      </c>
      <c r="B18" s="747" t="s">
        <v>773</v>
      </c>
      <c r="C18" s="762"/>
      <c r="D18" s="1211"/>
      <c r="E18" s="788">
        <f t="shared" si="0"/>
        <v>0</v>
      </c>
      <c r="F18" s="697"/>
      <c r="G18" s="717">
        <f>F17-F18</f>
        <v>0</v>
      </c>
      <c r="H18" s="698"/>
      <c r="I18" s="1150"/>
      <c r="J18" s="1150"/>
      <c r="K18" s="1084"/>
      <c r="L18" s="1146"/>
      <c r="N18" s="730"/>
    </row>
    <row r="19" spans="1:15" s="728" customFormat="1" ht="17.25" thickTop="1">
      <c r="A19" s="751" t="s">
        <v>757</v>
      </c>
      <c r="B19" s="745" t="s">
        <v>773</v>
      </c>
      <c r="C19" s="760"/>
      <c r="D19" s="1205"/>
      <c r="E19" s="785">
        <f t="shared" si="0"/>
        <v>0</v>
      </c>
      <c r="F19" s="689"/>
      <c r="G19" s="719" t="s">
        <v>78</v>
      </c>
      <c r="H19" s="702"/>
      <c r="I19" s="1148" t="s">
        <v>683</v>
      </c>
      <c r="J19" s="1148">
        <v>4</v>
      </c>
      <c r="K19" s="1084"/>
      <c r="L19" s="1146"/>
    </row>
    <row r="20" spans="1:15" s="728" customFormat="1">
      <c r="A20" s="769" t="s">
        <v>758</v>
      </c>
      <c r="B20" s="770" t="s">
        <v>773</v>
      </c>
      <c r="C20" s="771"/>
      <c r="D20" s="1206"/>
      <c r="E20" s="786">
        <f t="shared" si="0"/>
        <v>0</v>
      </c>
      <c r="F20" s="691"/>
      <c r="G20" s="720">
        <f>F19-F20</f>
        <v>0</v>
      </c>
      <c r="H20" s="791"/>
      <c r="I20" s="1149"/>
      <c r="J20" s="1151"/>
      <c r="K20" s="1084"/>
      <c r="L20" s="1146"/>
      <c r="O20" s="729"/>
    </row>
    <row r="21" spans="1:15" s="728" customFormat="1">
      <c r="A21" s="769" t="s">
        <v>759</v>
      </c>
      <c r="B21" s="770" t="s">
        <v>773</v>
      </c>
      <c r="C21" s="772"/>
      <c r="D21" s="1206"/>
      <c r="E21" s="787">
        <f t="shared" si="0"/>
        <v>0</v>
      </c>
      <c r="F21" s="691"/>
      <c r="G21" s="696" t="s">
        <v>78</v>
      </c>
      <c r="H21" s="791"/>
      <c r="I21" s="1149" t="s">
        <v>683</v>
      </c>
      <c r="J21" s="1149">
        <v>2</v>
      </c>
      <c r="K21" s="1084"/>
      <c r="L21" s="1146"/>
    </row>
    <row r="22" spans="1:15" s="728" customFormat="1" ht="17.25" thickBot="1">
      <c r="A22" s="752" t="s">
        <v>760</v>
      </c>
      <c r="B22" s="747" t="s">
        <v>773</v>
      </c>
      <c r="C22" s="762"/>
      <c r="D22" s="1207"/>
      <c r="E22" s="788">
        <f t="shared" si="0"/>
        <v>0</v>
      </c>
      <c r="F22" s="697"/>
      <c r="G22" s="717">
        <f>F21-F22</f>
        <v>0</v>
      </c>
      <c r="H22" s="698"/>
      <c r="I22" s="1150"/>
      <c r="J22" s="1150"/>
      <c r="K22" s="1084"/>
      <c r="L22" s="1146"/>
      <c r="N22" s="730"/>
    </row>
    <row r="23" spans="1:15" s="728" customFormat="1" ht="17.25" thickTop="1">
      <c r="A23" s="751" t="s">
        <v>761</v>
      </c>
      <c r="B23" s="745" t="s">
        <v>773</v>
      </c>
      <c r="C23" s="760"/>
      <c r="D23" s="1205"/>
      <c r="E23" s="785">
        <f t="shared" si="0"/>
        <v>0</v>
      </c>
      <c r="F23" s="689"/>
      <c r="G23" s="719" t="s">
        <v>78</v>
      </c>
      <c r="H23" s="702"/>
      <c r="I23" s="1148" t="s">
        <v>683</v>
      </c>
      <c r="J23" s="1148">
        <v>4</v>
      </c>
      <c r="K23" s="1084"/>
      <c r="L23" s="1146"/>
    </row>
    <row r="24" spans="1:15" s="728" customFormat="1">
      <c r="A24" s="769" t="s">
        <v>762</v>
      </c>
      <c r="B24" s="770" t="s">
        <v>773</v>
      </c>
      <c r="C24" s="771"/>
      <c r="D24" s="1206"/>
      <c r="E24" s="786">
        <f t="shared" si="0"/>
        <v>0</v>
      </c>
      <c r="F24" s="691"/>
      <c r="G24" s="720">
        <f>F23-F24</f>
        <v>0</v>
      </c>
      <c r="H24" s="791"/>
      <c r="I24" s="1149"/>
      <c r="J24" s="1151"/>
      <c r="K24" s="1084"/>
      <c r="L24" s="1146"/>
      <c r="O24" s="729"/>
    </row>
    <row r="25" spans="1:15" s="728" customFormat="1">
      <c r="A25" s="769" t="s">
        <v>763</v>
      </c>
      <c r="B25" s="770" t="s">
        <v>773</v>
      </c>
      <c r="C25" s="772"/>
      <c r="D25" s="1206"/>
      <c r="E25" s="787">
        <f t="shared" si="0"/>
        <v>0</v>
      </c>
      <c r="F25" s="691"/>
      <c r="G25" s="696" t="s">
        <v>78</v>
      </c>
      <c r="H25" s="791"/>
      <c r="I25" s="1149" t="s">
        <v>683</v>
      </c>
      <c r="J25" s="1149">
        <v>2</v>
      </c>
      <c r="K25" s="1084"/>
      <c r="L25" s="1146"/>
    </row>
    <row r="26" spans="1:15" s="728" customFormat="1" ht="17.25" thickBot="1">
      <c r="A26" s="752" t="s">
        <v>764</v>
      </c>
      <c r="B26" s="747" t="s">
        <v>773</v>
      </c>
      <c r="C26" s="762"/>
      <c r="D26" s="1207"/>
      <c r="E26" s="788">
        <f t="shared" si="0"/>
        <v>0</v>
      </c>
      <c r="F26" s="697"/>
      <c r="G26" s="717">
        <f>F25-F26</f>
        <v>0</v>
      </c>
      <c r="H26" s="698"/>
      <c r="I26" s="1150"/>
      <c r="J26" s="1150"/>
      <c r="K26" s="1084"/>
      <c r="L26" s="1146"/>
      <c r="N26" s="730"/>
    </row>
    <row r="27" spans="1:15" s="728" customFormat="1" ht="17.25" thickTop="1">
      <c r="A27" s="751" t="s">
        <v>765</v>
      </c>
      <c r="B27" s="745" t="s">
        <v>773</v>
      </c>
      <c r="C27" s="760"/>
      <c r="D27" s="1205"/>
      <c r="E27" s="785">
        <f t="shared" si="0"/>
        <v>0</v>
      </c>
      <c r="F27" s="689"/>
      <c r="G27" s="719" t="s">
        <v>78</v>
      </c>
      <c r="H27" s="702"/>
      <c r="I27" s="1148" t="s">
        <v>683</v>
      </c>
      <c r="J27" s="1148">
        <v>4</v>
      </c>
      <c r="K27" s="1084"/>
      <c r="L27" s="1146"/>
    </row>
    <row r="28" spans="1:15" s="728" customFormat="1">
      <c r="A28" s="769" t="s">
        <v>766</v>
      </c>
      <c r="B28" s="770" t="s">
        <v>773</v>
      </c>
      <c r="C28" s="771"/>
      <c r="D28" s="1206"/>
      <c r="E28" s="786">
        <f t="shared" si="0"/>
        <v>0</v>
      </c>
      <c r="F28" s="691"/>
      <c r="G28" s="720">
        <f>F27-F28</f>
        <v>0</v>
      </c>
      <c r="H28" s="791"/>
      <c r="I28" s="1149"/>
      <c r="J28" s="1151"/>
      <c r="K28" s="1084"/>
      <c r="L28" s="1146"/>
      <c r="O28" s="729"/>
    </row>
    <row r="29" spans="1:15" s="728" customFormat="1">
      <c r="A29" s="769" t="s">
        <v>767</v>
      </c>
      <c r="B29" s="770" t="s">
        <v>773</v>
      </c>
      <c r="C29" s="772"/>
      <c r="D29" s="1206"/>
      <c r="E29" s="787">
        <f t="shared" si="0"/>
        <v>0</v>
      </c>
      <c r="F29" s="691"/>
      <c r="G29" s="696" t="s">
        <v>78</v>
      </c>
      <c r="H29" s="791"/>
      <c r="I29" s="1149" t="s">
        <v>683</v>
      </c>
      <c r="J29" s="1149">
        <v>2</v>
      </c>
      <c r="K29" s="1084"/>
      <c r="L29" s="1146"/>
    </row>
    <row r="30" spans="1:15" s="728" customFormat="1" ht="17.25" thickBot="1">
      <c r="A30" s="752" t="s">
        <v>768</v>
      </c>
      <c r="B30" s="747" t="s">
        <v>773</v>
      </c>
      <c r="C30" s="762"/>
      <c r="D30" s="1207"/>
      <c r="E30" s="788">
        <f t="shared" si="0"/>
        <v>0</v>
      </c>
      <c r="F30" s="697"/>
      <c r="G30" s="717">
        <f>F29-F30</f>
        <v>0</v>
      </c>
      <c r="H30" s="698"/>
      <c r="I30" s="1150"/>
      <c r="J30" s="1150"/>
      <c r="K30" s="1084"/>
      <c r="L30" s="1146"/>
      <c r="N30" s="730"/>
    </row>
    <row r="31" spans="1:15" s="728" customFormat="1" ht="17.25" thickTop="1">
      <c r="A31" s="751" t="s">
        <v>769</v>
      </c>
      <c r="B31" s="745" t="s">
        <v>773</v>
      </c>
      <c r="C31" s="760"/>
      <c r="D31" s="1205"/>
      <c r="E31" s="785">
        <f t="shared" si="0"/>
        <v>0</v>
      </c>
      <c r="F31" s="689"/>
      <c r="G31" s="719" t="s">
        <v>78</v>
      </c>
      <c r="H31" s="702"/>
      <c r="I31" s="1148" t="s">
        <v>683</v>
      </c>
      <c r="J31" s="1148">
        <v>4</v>
      </c>
      <c r="K31" s="1084"/>
      <c r="L31" s="1146"/>
    </row>
    <row r="32" spans="1:15" s="728" customFormat="1">
      <c r="A32" s="769" t="s">
        <v>770</v>
      </c>
      <c r="B32" s="770" t="s">
        <v>773</v>
      </c>
      <c r="C32" s="771"/>
      <c r="D32" s="1206"/>
      <c r="E32" s="786">
        <f t="shared" si="0"/>
        <v>0</v>
      </c>
      <c r="F32" s="691"/>
      <c r="G32" s="720">
        <f>F31-F32</f>
        <v>0</v>
      </c>
      <c r="H32" s="791"/>
      <c r="I32" s="1149"/>
      <c r="J32" s="1151"/>
      <c r="K32" s="1084"/>
      <c r="L32" s="1146"/>
      <c r="O32" s="729"/>
    </row>
    <row r="33" spans="1:14" s="728" customFormat="1">
      <c r="A33" s="769" t="s">
        <v>771</v>
      </c>
      <c r="B33" s="770" t="s">
        <v>773</v>
      </c>
      <c r="C33" s="772"/>
      <c r="D33" s="1206"/>
      <c r="E33" s="787">
        <f t="shared" si="0"/>
        <v>0</v>
      </c>
      <c r="F33" s="691"/>
      <c r="G33" s="696" t="s">
        <v>78</v>
      </c>
      <c r="H33" s="791"/>
      <c r="I33" s="1149" t="s">
        <v>683</v>
      </c>
      <c r="J33" s="1149">
        <v>2</v>
      </c>
      <c r="K33" s="1084"/>
      <c r="L33" s="1146"/>
    </row>
    <row r="34" spans="1:14" s="728" customFormat="1" ht="17.25" thickBot="1">
      <c r="A34" s="752" t="s">
        <v>772</v>
      </c>
      <c r="B34" s="747" t="s">
        <v>773</v>
      </c>
      <c r="C34" s="762"/>
      <c r="D34" s="1207"/>
      <c r="E34" s="788">
        <f t="shared" si="0"/>
        <v>0</v>
      </c>
      <c r="F34" s="697"/>
      <c r="G34" s="717">
        <f>F33-F34</f>
        <v>0</v>
      </c>
      <c r="H34" s="698"/>
      <c r="I34" s="1150"/>
      <c r="J34" s="1150"/>
      <c r="K34" s="1085"/>
      <c r="L34" s="1147"/>
      <c r="N34" s="730"/>
    </row>
    <row r="35" spans="1:14" ht="17.25" thickTop="1">
      <c r="D35" s="1212"/>
    </row>
    <row r="36" spans="1:14">
      <c r="D36" s="1213"/>
    </row>
    <row r="37" spans="1:14">
      <c r="D37" s="1213"/>
    </row>
    <row r="38" spans="1:14">
      <c r="D38" s="1213"/>
    </row>
  </sheetData>
  <sheetProtection password="AAE5" sheet="1" objects="1" scenarios="1" selectLockedCells="1"/>
  <mergeCells count="34">
    <mergeCell ref="J29:J30"/>
    <mergeCell ref="J31:J32"/>
    <mergeCell ref="J33:J34"/>
    <mergeCell ref="J19:J20"/>
    <mergeCell ref="J21:J22"/>
    <mergeCell ref="J23:J24"/>
    <mergeCell ref="J25:J26"/>
    <mergeCell ref="J11:J12"/>
    <mergeCell ref="J13:J14"/>
    <mergeCell ref="J15:J16"/>
    <mergeCell ref="J17:J18"/>
    <mergeCell ref="J27:J28"/>
    <mergeCell ref="I7:I8"/>
    <mergeCell ref="I9:I10"/>
    <mergeCell ref="J3:J4"/>
    <mergeCell ref="J5:J6"/>
    <mergeCell ref="J7:J8"/>
    <mergeCell ref="J9:J10"/>
    <mergeCell ref="K3:K34"/>
    <mergeCell ref="L3:L34"/>
    <mergeCell ref="I27:I28"/>
    <mergeCell ref="I29:I30"/>
    <mergeCell ref="I31:I32"/>
    <mergeCell ref="I33:I34"/>
    <mergeCell ref="I19:I20"/>
    <mergeCell ref="I21:I22"/>
    <mergeCell ref="I23:I24"/>
    <mergeCell ref="I25:I26"/>
    <mergeCell ref="I11:I12"/>
    <mergeCell ref="I13:I14"/>
    <mergeCell ref="I15:I16"/>
    <mergeCell ref="I17:I18"/>
    <mergeCell ref="I3:I4"/>
    <mergeCell ref="I5:I6"/>
  </mergeCells>
  <phoneticPr fontId="35" type="noConversion"/>
  <conditionalFormatting sqref="H3:H34">
    <cfRule type="cellIs" dxfId="394" priority="33" stopIfTrue="1" operator="greaterThan">
      <formula>4</formula>
    </cfRule>
  </conditionalFormatting>
  <conditionalFormatting sqref="G4 G6 G8 G10 G12 G14 G16 G18 G20 G22 G24 G26 G28 G30 G32 G34">
    <cfRule type="cellIs" dxfId="393" priority="35" stopIfTrue="1" operator="notBetween">
      <formula>-2</formula>
      <formula>2</formula>
    </cfRule>
  </conditionalFormatting>
  <conditionalFormatting sqref="F3">
    <cfRule type="cellIs" dxfId="392" priority="38" stopIfTrue="1" operator="greaterThan">
      <formula>$E$3</formula>
    </cfRule>
  </conditionalFormatting>
  <conditionalFormatting sqref="F4">
    <cfRule type="cellIs" dxfId="391" priority="39" stopIfTrue="1" operator="greaterThan">
      <formula>$E$4</formula>
    </cfRule>
  </conditionalFormatting>
  <conditionalFormatting sqref="F5">
    <cfRule type="cellIs" dxfId="390" priority="40" stopIfTrue="1" operator="greaterThan">
      <formula>$E$5</formula>
    </cfRule>
  </conditionalFormatting>
  <conditionalFormatting sqref="F6">
    <cfRule type="cellIs" dxfId="389" priority="41" stopIfTrue="1" operator="greaterThan">
      <formula>$E$6</formula>
    </cfRule>
  </conditionalFormatting>
  <conditionalFormatting sqref="F7">
    <cfRule type="cellIs" dxfId="388" priority="42" stopIfTrue="1" operator="greaterThan">
      <formula>$E$7</formula>
    </cfRule>
  </conditionalFormatting>
  <conditionalFormatting sqref="F8">
    <cfRule type="cellIs" dxfId="387" priority="43" stopIfTrue="1" operator="greaterThan">
      <formula>$E$8</formula>
    </cfRule>
  </conditionalFormatting>
  <conditionalFormatting sqref="F9">
    <cfRule type="cellIs" dxfId="386" priority="44" stopIfTrue="1" operator="greaterThan">
      <formula>$E$9</formula>
    </cfRule>
  </conditionalFormatting>
  <conditionalFormatting sqref="F10">
    <cfRule type="cellIs" dxfId="385" priority="45" stopIfTrue="1" operator="greaterThan">
      <formula>$E$10</formula>
    </cfRule>
  </conditionalFormatting>
  <conditionalFormatting sqref="F11">
    <cfRule type="cellIs" dxfId="384" priority="46" stopIfTrue="1" operator="greaterThan">
      <formula>$E$11</formula>
    </cfRule>
  </conditionalFormatting>
  <conditionalFormatting sqref="F12">
    <cfRule type="cellIs" dxfId="383" priority="47" stopIfTrue="1" operator="greaterThan">
      <formula>$E$12</formula>
    </cfRule>
  </conditionalFormatting>
  <conditionalFormatting sqref="F13">
    <cfRule type="cellIs" dxfId="382" priority="48" stopIfTrue="1" operator="greaterThan">
      <formula>$E$13</formula>
    </cfRule>
  </conditionalFormatting>
  <conditionalFormatting sqref="F14">
    <cfRule type="cellIs" dxfId="381" priority="49" stopIfTrue="1" operator="greaterThan">
      <formula>$E$14</formula>
    </cfRule>
  </conditionalFormatting>
  <conditionalFormatting sqref="F15">
    <cfRule type="cellIs" dxfId="380" priority="50" stopIfTrue="1" operator="greaterThan">
      <formula>$E$15</formula>
    </cfRule>
  </conditionalFormatting>
  <conditionalFormatting sqref="F16">
    <cfRule type="cellIs" dxfId="379" priority="51" stopIfTrue="1" operator="greaterThan">
      <formula>$E$16</formula>
    </cfRule>
  </conditionalFormatting>
  <conditionalFormatting sqref="F17">
    <cfRule type="cellIs" dxfId="378" priority="52" stopIfTrue="1" operator="greaterThan">
      <formula>$E$17</formula>
    </cfRule>
  </conditionalFormatting>
  <conditionalFormatting sqref="F18">
    <cfRule type="cellIs" dxfId="377" priority="53" stopIfTrue="1" operator="greaterThan">
      <formula>$E$18</formula>
    </cfRule>
  </conditionalFormatting>
  <conditionalFormatting sqref="F19">
    <cfRule type="cellIs" dxfId="376" priority="54" stopIfTrue="1" operator="greaterThan">
      <formula>$E$19</formula>
    </cfRule>
  </conditionalFormatting>
  <conditionalFormatting sqref="F20">
    <cfRule type="cellIs" dxfId="375" priority="55" stopIfTrue="1" operator="greaterThan">
      <formula>$E$20</formula>
    </cfRule>
  </conditionalFormatting>
  <conditionalFormatting sqref="F21">
    <cfRule type="cellIs" dxfId="374" priority="56" stopIfTrue="1" operator="greaterThan">
      <formula>$E$21</formula>
    </cfRule>
  </conditionalFormatting>
  <conditionalFormatting sqref="F22">
    <cfRule type="cellIs" dxfId="373" priority="57" stopIfTrue="1" operator="greaterThan">
      <formula>$E$22</formula>
    </cfRule>
  </conditionalFormatting>
  <conditionalFormatting sqref="F23">
    <cfRule type="cellIs" dxfId="372" priority="58" stopIfTrue="1" operator="greaterThan">
      <formula>$E$23</formula>
    </cfRule>
  </conditionalFormatting>
  <conditionalFormatting sqref="F24">
    <cfRule type="cellIs" dxfId="371" priority="59" stopIfTrue="1" operator="greaterThan">
      <formula>$E$24</formula>
    </cfRule>
  </conditionalFormatting>
  <conditionalFormatting sqref="F25">
    <cfRule type="cellIs" dxfId="370" priority="60" stopIfTrue="1" operator="greaterThan">
      <formula>$E$25</formula>
    </cfRule>
  </conditionalFormatting>
  <conditionalFormatting sqref="F26">
    <cfRule type="cellIs" dxfId="369" priority="61" stopIfTrue="1" operator="greaterThan">
      <formula>$E$26</formula>
    </cfRule>
  </conditionalFormatting>
  <conditionalFormatting sqref="F27">
    <cfRule type="cellIs" dxfId="368" priority="62" stopIfTrue="1" operator="greaterThan">
      <formula>$E$27</formula>
    </cfRule>
  </conditionalFormatting>
  <conditionalFormatting sqref="F28">
    <cfRule type="cellIs" dxfId="367" priority="63" stopIfTrue="1" operator="greaterThan">
      <formula>$E$28</formula>
    </cfRule>
  </conditionalFormatting>
  <conditionalFormatting sqref="F29">
    <cfRule type="cellIs" dxfId="366" priority="64" stopIfTrue="1" operator="greaterThan">
      <formula>$E$29</formula>
    </cfRule>
  </conditionalFormatting>
  <conditionalFormatting sqref="F30">
    <cfRule type="cellIs" dxfId="365" priority="65" stopIfTrue="1" operator="greaterThan">
      <formula>$E$30</formula>
    </cfRule>
  </conditionalFormatting>
  <conditionalFormatting sqref="F31">
    <cfRule type="cellIs" dxfId="364" priority="66" stopIfTrue="1" operator="greaterThan">
      <formula>$E$31</formula>
    </cfRule>
  </conditionalFormatting>
  <conditionalFormatting sqref="F32">
    <cfRule type="cellIs" dxfId="363" priority="67" stopIfTrue="1" operator="greaterThan">
      <formula>$E$32</formula>
    </cfRule>
  </conditionalFormatting>
  <conditionalFormatting sqref="F33">
    <cfRule type="cellIs" dxfId="362" priority="68" stopIfTrue="1" operator="greaterThan">
      <formula>$E$33</formula>
    </cfRule>
  </conditionalFormatting>
  <conditionalFormatting sqref="F34">
    <cfRule type="cellIs" dxfId="361" priority="69" stopIfTrue="1" operator="greaterThan">
      <formula>$E$34</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CCFFFF"/>
  </sheetPr>
  <dimension ref="A1:M131"/>
  <sheetViews>
    <sheetView workbookViewId="0">
      <selection activeCell="H11" sqref="H11"/>
    </sheetView>
  </sheetViews>
  <sheetFormatPr defaultColWidth="10.28515625" defaultRowHeight="16.5"/>
  <cols>
    <col min="1" max="1" width="26.7109375" style="856" customWidth="1"/>
    <col min="2" max="2" width="20.85546875" style="856" customWidth="1"/>
    <col min="3" max="3" width="29" style="856" customWidth="1"/>
    <col min="4" max="5" width="28" style="856" customWidth="1"/>
    <col min="6" max="6" width="21.42578125" style="855" customWidth="1"/>
    <col min="7" max="7" width="18" style="855" customWidth="1"/>
    <col min="8" max="8" width="12.85546875" style="856" customWidth="1"/>
    <col min="9" max="9" width="16.85546875" style="856" customWidth="1"/>
    <col min="10" max="10" width="10.28515625" style="856"/>
    <col min="11" max="11" width="14.85546875" style="856" customWidth="1"/>
    <col min="12" max="12" width="26.85546875" style="856" customWidth="1"/>
    <col min="13" max="256" width="10.28515625" style="856"/>
    <col min="257" max="257" width="20.42578125" style="856" customWidth="1"/>
    <col min="258" max="258" width="12.85546875" style="856" customWidth="1"/>
    <col min="259" max="260" width="19" style="856" customWidth="1"/>
    <col min="261" max="261" width="13" style="856" customWidth="1"/>
    <col min="262" max="262" width="11" style="856" customWidth="1"/>
    <col min="263" max="263" width="9.140625" style="856" customWidth="1"/>
    <col min="264" max="264" width="18.85546875" style="856" customWidth="1"/>
    <col min="265" max="265" width="20.5703125" style="856" customWidth="1"/>
    <col min="266" max="512" width="10.28515625" style="856"/>
    <col min="513" max="513" width="20.42578125" style="856" customWidth="1"/>
    <col min="514" max="514" width="12.85546875" style="856" customWidth="1"/>
    <col min="515" max="516" width="19" style="856" customWidth="1"/>
    <col min="517" max="517" width="13" style="856" customWidth="1"/>
    <col min="518" max="518" width="11" style="856" customWidth="1"/>
    <col min="519" max="519" width="9.140625" style="856" customWidth="1"/>
    <col min="520" max="520" width="18.85546875" style="856" customWidth="1"/>
    <col min="521" max="521" width="20.5703125" style="856" customWidth="1"/>
    <col min="522" max="768" width="10.28515625" style="856"/>
    <col min="769" max="769" width="20.42578125" style="856" customWidth="1"/>
    <col min="770" max="770" width="12.85546875" style="856" customWidth="1"/>
    <col min="771" max="772" width="19" style="856" customWidth="1"/>
    <col min="773" max="773" width="13" style="856" customWidth="1"/>
    <col min="774" max="774" width="11" style="856" customWidth="1"/>
    <col min="775" max="775" width="9.140625" style="856" customWidth="1"/>
    <col min="776" max="776" width="18.85546875" style="856" customWidth="1"/>
    <col min="777" max="777" width="20.5703125" style="856" customWidth="1"/>
    <col min="778" max="1024" width="10.28515625" style="856"/>
    <col min="1025" max="1025" width="20.42578125" style="856" customWidth="1"/>
    <col min="1026" max="1026" width="12.85546875" style="856" customWidth="1"/>
    <col min="1027" max="1028" width="19" style="856" customWidth="1"/>
    <col min="1029" max="1029" width="13" style="856" customWidth="1"/>
    <col min="1030" max="1030" width="11" style="856" customWidth="1"/>
    <col min="1031" max="1031" width="9.140625" style="856" customWidth="1"/>
    <col min="1032" max="1032" width="18.85546875" style="856" customWidth="1"/>
    <col min="1033" max="1033" width="20.5703125" style="856" customWidth="1"/>
    <col min="1034" max="1280" width="10.28515625" style="856"/>
    <col min="1281" max="1281" width="20.42578125" style="856" customWidth="1"/>
    <col min="1282" max="1282" width="12.85546875" style="856" customWidth="1"/>
    <col min="1283" max="1284" width="19" style="856" customWidth="1"/>
    <col min="1285" max="1285" width="13" style="856" customWidth="1"/>
    <col min="1286" max="1286" width="11" style="856" customWidth="1"/>
    <col min="1287" max="1287" width="9.140625" style="856" customWidth="1"/>
    <col min="1288" max="1288" width="18.85546875" style="856" customWidth="1"/>
    <col min="1289" max="1289" width="20.5703125" style="856" customWidth="1"/>
    <col min="1290" max="1536" width="10.28515625" style="856"/>
    <col min="1537" max="1537" width="20.42578125" style="856" customWidth="1"/>
    <col min="1538" max="1538" width="12.85546875" style="856" customWidth="1"/>
    <col min="1539" max="1540" width="19" style="856" customWidth="1"/>
    <col min="1541" max="1541" width="13" style="856" customWidth="1"/>
    <col min="1542" max="1542" width="11" style="856" customWidth="1"/>
    <col min="1543" max="1543" width="9.140625" style="856" customWidth="1"/>
    <col min="1544" max="1544" width="18.85546875" style="856" customWidth="1"/>
    <col min="1545" max="1545" width="20.5703125" style="856" customWidth="1"/>
    <col min="1546" max="1792" width="10.28515625" style="856"/>
    <col min="1793" max="1793" width="20.42578125" style="856" customWidth="1"/>
    <col min="1794" max="1794" width="12.85546875" style="856" customWidth="1"/>
    <col min="1795" max="1796" width="19" style="856" customWidth="1"/>
    <col min="1797" max="1797" width="13" style="856" customWidth="1"/>
    <col min="1798" max="1798" width="11" style="856" customWidth="1"/>
    <col min="1799" max="1799" width="9.140625" style="856" customWidth="1"/>
    <col min="1800" max="1800" width="18.85546875" style="856" customWidth="1"/>
    <col min="1801" max="1801" width="20.5703125" style="856" customWidth="1"/>
    <col min="1802" max="2048" width="10.28515625" style="856"/>
    <col min="2049" max="2049" width="20.42578125" style="856" customWidth="1"/>
    <col min="2050" max="2050" width="12.85546875" style="856" customWidth="1"/>
    <col min="2051" max="2052" width="19" style="856" customWidth="1"/>
    <col min="2053" max="2053" width="13" style="856" customWidth="1"/>
    <col min="2054" max="2054" width="11" style="856" customWidth="1"/>
    <col min="2055" max="2055" width="9.140625" style="856" customWidth="1"/>
    <col min="2056" max="2056" width="18.85546875" style="856" customWidth="1"/>
    <col min="2057" max="2057" width="20.5703125" style="856" customWidth="1"/>
    <col min="2058" max="2304" width="10.28515625" style="856"/>
    <col min="2305" max="2305" width="20.42578125" style="856" customWidth="1"/>
    <col min="2306" max="2306" width="12.85546875" style="856" customWidth="1"/>
    <col min="2307" max="2308" width="19" style="856" customWidth="1"/>
    <col min="2309" max="2309" width="13" style="856" customWidth="1"/>
    <col min="2310" max="2310" width="11" style="856" customWidth="1"/>
    <col min="2311" max="2311" width="9.140625" style="856" customWidth="1"/>
    <col min="2312" max="2312" width="18.85546875" style="856" customWidth="1"/>
    <col min="2313" max="2313" width="20.5703125" style="856" customWidth="1"/>
    <col min="2314" max="2560" width="10.28515625" style="856"/>
    <col min="2561" max="2561" width="20.42578125" style="856" customWidth="1"/>
    <col min="2562" max="2562" width="12.85546875" style="856" customWidth="1"/>
    <col min="2563" max="2564" width="19" style="856" customWidth="1"/>
    <col min="2565" max="2565" width="13" style="856" customWidth="1"/>
    <col min="2566" max="2566" width="11" style="856" customWidth="1"/>
    <col min="2567" max="2567" width="9.140625" style="856" customWidth="1"/>
    <col min="2568" max="2568" width="18.85546875" style="856" customWidth="1"/>
    <col min="2569" max="2569" width="20.5703125" style="856" customWidth="1"/>
    <col min="2570" max="2816" width="10.28515625" style="856"/>
    <col min="2817" max="2817" width="20.42578125" style="856" customWidth="1"/>
    <col min="2818" max="2818" width="12.85546875" style="856" customWidth="1"/>
    <col min="2819" max="2820" width="19" style="856" customWidth="1"/>
    <col min="2821" max="2821" width="13" style="856" customWidth="1"/>
    <col min="2822" max="2822" width="11" style="856" customWidth="1"/>
    <col min="2823" max="2823" width="9.140625" style="856" customWidth="1"/>
    <col min="2824" max="2824" width="18.85546875" style="856" customWidth="1"/>
    <col min="2825" max="2825" width="20.5703125" style="856" customWidth="1"/>
    <col min="2826" max="3072" width="10.28515625" style="856"/>
    <col min="3073" max="3073" width="20.42578125" style="856" customWidth="1"/>
    <col min="3074" max="3074" width="12.85546875" style="856" customWidth="1"/>
    <col min="3075" max="3076" width="19" style="856" customWidth="1"/>
    <col min="3077" max="3077" width="13" style="856" customWidth="1"/>
    <col min="3078" max="3078" width="11" style="856" customWidth="1"/>
    <col min="3079" max="3079" width="9.140625" style="856" customWidth="1"/>
    <col min="3080" max="3080" width="18.85546875" style="856" customWidth="1"/>
    <col min="3081" max="3081" width="20.5703125" style="856" customWidth="1"/>
    <col min="3082" max="3328" width="10.28515625" style="856"/>
    <col min="3329" max="3329" width="20.42578125" style="856" customWidth="1"/>
    <col min="3330" max="3330" width="12.85546875" style="856" customWidth="1"/>
    <col min="3331" max="3332" width="19" style="856" customWidth="1"/>
    <col min="3333" max="3333" width="13" style="856" customWidth="1"/>
    <col min="3334" max="3334" width="11" style="856" customWidth="1"/>
    <col min="3335" max="3335" width="9.140625" style="856" customWidth="1"/>
    <col min="3336" max="3336" width="18.85546875" style="856" customWidth="1"/>
    <col min="3337" max="3337" width="20.5703125" style="856" customWidth="1"/>
    <col min="3338" max="3584" width="10.28515625" style="856"/>
    <col min="3585" max="3585" width="20.42578125" style="856" customWidth="1"/>
    <col min="3586" max="3586" width="12.85546875" style="856" customWidth="1"/>
    <col min="3587" max="3588" width="19" style="856" customWidth="1"/>
    <col min="3589" max="3589" width="13" style="856" customWidth="1"/>
    <col min="3590" max="3590" width="11" style="856" customWidth="1"/>
    <col min="3591" max="3591" width="9.140625" style="856" customWidth="1"/>
    <col min="3592" max="3592" width="18.85546875" style="856" customWidth="1"/>
    <col min="3593" max="3593" width="20.5703125" style="856" customWidth="1"/>
    <col min="3594" max="3840" width="10.28515625" style="856"/>
    <col min="3841" max="3841" width="20.42578125" style="856" customWidth="1"/>
    <col min="3842" max="3842" width="12.85546875" style="856" customWidth="1"/>
    <col min="3843" max="3844" width="19" style="856" customWidth="1"/>
    <col min="3845" max="3845" width="13" style="856" customWidth="1"/>
    <col min="3846" max="3846" width="11" style="856" customWidth="1"/>
    <col min="3847" max="3847" width="9.140625" style="856" customWidth="1"/>
    <col min="3848" max="3848" width="18.85546875" style="856" customWidth="1"/>
    <col min="3849" max="3849" width="20.5703125" style="856" customWidth="1"/>
    <col min="3850" max="4096" width="10.28515625" style="856"/>
    <col min="4097" max="4097" width="20.42578125" style="856" customWidth="1"/>
    <col min="4098" max="4098" width="12.85546875" style="856" customWidth="1"/>
    <col min="4099" max="4100" width="19" style="856" customWidth="1"/>
    <col min="4101" max="4101" width="13" style="856" customWidth="1"/>
    <col min="4102" max="4102" width="11" style="856" customWidth="1"/>
    <col min="4103" max="4103" width="9.140625" style="856" customWidth="1"/>
    <col min="4104" max="4104" width="18.85546875" style="856" customWidth="1"/>
    <col min="4105" max="4105" width="20.5703125" style="856" customWidth="1"/>
    <col min="4106" max="4352" width="10.28515625" style="856"/>
    <col min="4353" max="4353" width="20.42578125" style="856" customWidth="1"/>
    <col min="4354" max="4354" width="12.85546875" style="856" customWidth="1"/>
    <col min="4355" max="4356" width="19" style="856" customWidth="1"/>
    <col min="4357" max="4357" width="13" style="856" customWidth="1"/>
    <col min="4358" max="4358" width="11" style="856" customWidth="1"/>
    <col min="4359" max="4359" width="9.140625" style="856" customWidth="1"/>
    <col min="4360" max="4360" width="18.85546875" style="856" customWidth="1"/>
    <col min="4361" max="4361" width="20.5703125" style="856" customWidth="1"/>
    <col min="4362" max="4608" width="10.28515625" style="856"/>
    <col min="4609" max="4609" width="20.42578125" style="856" customWidth="1"/>
    <col min="4610" max="4610" width="12.85546875" style="856" customWidth="1"/>
    <col min="4611" max="4612" width="19" style="856" customWidth="1"/>
    <col min="4613" max="4613" width="13" style="856" customWidth="1"/>
    <col min="4614" max="4614" width="11" style="856" customWidth="1"/>
    <col min="4615" max="4615" width="9.140625" style="856" customWidth="1"/>
    <col min="4616" max="4616" width="18.85546875" style="856" customWidth="1"/>
    <col min="4617" max="4617" width="20.5703125" style="856" customWidth="1"/>
    <col min="4618" max="4864" width="10.28515625" style="856"/>
    <col min="4865" max="4865" width="20.42578125" style="856" customWidth="1"/>
    <col min="4866" max="4866" width="12.85546875" style="856" customWidth="1"/>
    <col min="4867" max="4868" width="19" style="856" customWidth="1"/>
    <col min="4869" max="4869" width="13" style="856" customWidth="1"/>
    <col min="4870" max="4870" width="11" style="856" customWidth="1"/>
    <col min="4871" max="4871" width="9.140625" style="856" customWidth="1"/>
    <col min="4872" max="4872" width="18.85546875" style="856" customWidth="1"/>
    <col min="4873" max="4873" width="20.5703125" style="856" customWidth="1"/>
    <col min="4874" max="5120" width="10.28515625" style="856"/>
    <col min="5121" max="5121" width="20.42578125" style="856" customWidth="1"/>
    <col min="5122" max="5122" width="12.85546875" style="856" customWidth="1"/>
    <col min="5123" max="5124" width="19" style="856" customWidth="1"/>
    <col min="5125" max="5125" width="13" style="856" customWidth="1"/>
    <col min="5126" max="5126" width="11" style="856" customWidth="1"/>
    <col min="5127" max="5127" width="9.140625" style="856" customWidth="1"/>
    <col min="5128" max="5128" width="18.85546875" style="856" customWidth="1"/>
    <col min="5129" max="5129" width="20.5703125" style="856" customWidth="1"/>
    <col min="5130" max="5376" width="10.28515625" style="856"/>
    <col min="5377" max="5377" width="20.42578125" style="856" customWidth="1"/>
    <col min="5378" max="5378" width="12.85546875" style="856" customWidth="1"/>
    <col min="5379" max="5380" width="19" style="856" customWidth="1"/>
    <col min="5381" max="5381" width="13" style="856" customWidth="1"/>
    <col min="5382" max="5382" width="11" style="856" customWidth="1"/>
    <col min="5383" max="5383" width="9.140625" style="856" customWidth="1"/>
    <col min="5384" max="5384" width="18.85546875" style="856" customWidth="1"/>
    <col min="5385" max="5385" width="20.5703125" style="856" customWidth="1"/>
    <col min="5386" max="5632" width="10.28515625" style="856"/>
    <col min="5633" max="5633" width="20.42578125" style="856" customWidth="1"/>
    <col min="5634" max="5634" width="12.85546875" style="856" customWidth="1"/>
    <col min="5635" max="5636" width="19" style="856" customWidth="1"/>
    <col min="5637" max="5637" width="13" style="856" customWidth="1"/>
    <col min="5638" max="5638" width="11" style="856" customWidth="1"/>
    <col min="5639" max="5639" width="9.140625" style="856" customWidth="1"/>
    <col min="5640" max="5640" width="18.85546875" style="856" customWidth="1"/>
    <col min="5641" max="5641" width="20.5703125" style="856" customWidth="1"/>
    <col min="5642" max="5888" width="10.28515625" style="856"/>
    <col min="5889" max="5889" width="20.42578125" style="856" customWidth="1"/>
    <col min="5890" max="5890" width="12.85546875" style="856" customWidth="1"/>
    <col min="5891" max="5892" width="19" style="856" customWidth="1"/>
    <col min="5893" max="5893" width="13" style="856" customWidth="1"/>
    <col min="5894" max="5894" width="11" style="856" customWidth="1"/>
    <col min="5895" max="5895" width="9.140625" style="856" customWidth="1"/>
    <col min="5896" max="5896" width="18.85546875" style="856" customWidth="1"/>
    <col min="5897" max="5897" width="20.5703125" style="856" customWidth="1"/>
    <col min="5898" max="6144" width="10.28515625" style="856"/>
    <col min="6145" max="6145" width="20.42578125" style="856" customWidth="1"/>
    <col min="6146" max="6146" width="12.85546875" style="856" customWidth="1"/>
    <col min="6147" max="6148" width="19" style="856" customWidth="1"/>
    <col min="6149" max="6149" width="13" style="856" customWidth="1"/>
    <col min="6150" max="6150" width="11" style="856" customWidth="1"/>
    <col min="6151" max="6151" width="9.140625" style="856" customWidth="1"/>
    <col min="6152" max="6152" width="18.85546875" style="856" customWidth="1"/>
    <col min="6153" max="6153" width="20.5703125" style="856" customWidth="1"/>
    <col min="6154" max="6400" width="10.28515625" style="856"/>
    <col min="6401" max="6401" width="20.42578125" style="856" customWidth="1"/>
    <col min="6402" max="6402" width="12.85546875" style="856" customWidth="1"/>
    <col min="6403" max="6404" width="19" style="856" customWidth="1"/>
    <col min="6405" max="6405" width="13" style="856" customWidth="1"/>
    <col min="6406" max="6406" width="11" style="856" customWidth="1"/>
    <col min="6407" max="6407" width="9.140625" style="856" customWidth="1"/>
    <col min="6408" max="6408" width="18.85546875" style="856" customWidth="1"/>
    <col min="6409" max="6409" width="20.5703125" style="856" customWidth="1"/>
    <col min="6410" max="6656" width="10.28515625" style="856"/>
    <col min="6657" max="6657" width="20.42578125" style="856" customWidth="1"/>
    <col min="6658" max="6658" width="12.85546875" style="856" customWidth="1"/>
    <col min="6659" max="6660" width="19" style="856" customWidth="1"/>
    <col min="6661" max="6661" width="13" style="856" customWidth="1"/>
    <col min="6662" max="6662" width="11" style="856" customWidth="1"/>
    <col min="6663" max="6663" width="9.140625" style="856" customWidth="1"/>
    <col min="6664" max="6664" width="18.85546875" style="856" customWidth="1"/>
    <col min="6665" max="6665" width="20.5703125" style="856" customWidth="1"/>
    <col min="6666" max="6912" width="10.28515625" style="856"/>
    <col min="6913" max="6913" width="20.42578125" style="856" customWidth="1"/>
    <col min="6914" max="6914" width="12.85546875" style="856" customWidth="1"/>
    <col min="6915" max="6916" width="19" style="856" customWidth="1"/>
    <col min="6917" max="6917" width="13" style="856" customWidth="1"/>
    <col min="6918" max="6918" width="11" style="856" customWidth="1"/>
    <col min="6919" max="6919" width="9.140625" style="856" customWidth="1"/>
    <col min="6920" max="6920" width="18.85546875" style="856" customWidth="1"/>
    <col min="6921" max="6921" width="20.5703125" style="856" customWidth="1"/>
    <col min="6922" max="7168" width="10.28515625" style="856"/>
    <col min="7169" max="7169" width="20.42578125" style="856" customWidth="1"/>
    <col min="7170" max="7170" width="12.85546875" style="856" customWidth="1"/>
    <col min="7171" max="7172" width="19" style="856" customWidth="1"/>
    <col min="7173" max="7173" width="13" style="856" customWidth="1"/>
    <col min="7174" max="7174" width="11" style="856" customWidth="1"/>
    <col min="7175" max="7175" width="9.140625" style="856" customWidth="1"/>
    <col min="7176" max="7176" width="18.85546875" style="856" customWidth="1"/>
    <col min="7177" max="7177" width="20.5703125" style="856" customWidth="1"/>
    <col min="7178" max="7424" width="10.28515625" style="856"/>
    <col min="7425" max="7425" width="20.42578125" style="856" customWidth="1"/>
    <col min="7426" max="7426" width="12.85546875" style="856" customWidth="1"/>
    <col min="7427" max="7428" width="19" style="856" customWidth="1"/>
    <col min="7429" max="7429" width="13" style="856" customWidth="1"/>
    <col min="7430" max="7430" width="11" style="856" customWidth="1"/>
    <col min="7431" max="7431" width="9.140625" style="856" customWidth="1"/>
    <col min="7432" max="7432" width="18.85546875" style="856" customWidth="1"/>
    <col min="7433" max="7433" width="20.5703125" style="856" customWidth="1"/>
    <col min="7434" max="7680" width="10.28515625" style="856"/>
    <col min="7681" max="7681" width="20.42578125" style="856" customWidth="1"/>
    <col min="7682" max="7682" width="12.85546875" style="856" customWidth="1"/>
    <col min="7683" max="7684" width="19" style="856" customWidth="1"/>
    <col min="7685" max="7685" width="13" style="856" customWidth="1"/>
    <col min="7686" max="7686" width="11" style="856" customWidth="1"/>
    <col min="7687" max="7687" width="9.140625" style="856" customWidth="1"/>
    <col min="7688" max="7688" width="18.85546875" style="856" customWidth="1"/>
    <col min="7689" max="7689" width="20.5703125" style="856" customWidth="1"/>
    <col min="7690" max="7936" width="10.28515625" style="856"/>
    <col min="7937" max="7937" width="20.42578125" style="856" customWidth="1"/>
    <col min="7938" max="7938" width="12.85546875" style="856" customWidth="1"/>
    <col min="7939" max="7940" width="19" style="856" customWidth="1"/>
    <col min="7941" max="7941" width="13" style="856" customWidth="1"/>
    <col min="7942" max="7942" width="11" style="856" customWidth="1"/>
    <col min="7943" max="7943" width="9.140625" style="856" customWidth="1"/>
    <col min="7944" max="7944" width="18.85546875" style="856" customWidth="1"/>
    <col min="7945" max="7945" width="20.5703125" style="856" customWidth="1"/>
    <col min="7946" max="8192" width="10.28515625" style="856"/>
    <col min="8193" max="8193" width="20.42578125" style="856" customWidth="1"/>
    <col min="8194" max="8194" width="12.85546875" style="856" customWidth="1"/>
    <col min="8195" max="8196" width="19" style="856" customWidth="1"/>
    <col min="8197" max="8197" width="13" style="856" customWidth="1"/>
    <col min="8198" max="8198" width="11" style="856" customWidth="1"/>
    <col min="8199" max="8199" width="9.140625" style="856" customWidth="1"/>
    <col min="8200" max="8200" width="18.85546875" style="856" customWidth="1"/>
    <col min="8201" max="8201" width="20.5703125" style="856" customWidth="1"/>
    <col min="8202" max="8448" width="10.28515625" style="856"/>
    <col min="8449" max="8449" width="20.42578125" style="856" customWidth="1"/>
    <col min="8450" max="8450" width="12.85546875" style="856" customWidth="1"/>
    <col min="8451" max="8452" width="19" style="856" customWidth="1"/>
    <col min="8453" max="8453" width="13" style="856" customWidth="1"/>
    <col min="8454" max="8454" width="11" style="856" customWidth="1"/>
    <col min="8455" max="8455" width="9.140625" style="856" customWidth="1"/>
    <col min="8456" max="8456" width="18.85546875" style="856" customWidth="1"/>
    <col min="8457" max="8457" width="20.5703125" style="856" customWidth="1"/>
    <col min="8458" max="8704" width="10.28515625" style="856"/>
    <col min="8705" max="8705" width="20.42578125" style="856" customWidth="1"/>
    <col min="8706" max="8706" width="12.85546875" style="856" customWidth="1"/>
    <col min="8707" max="8708" width="19" style="856" customWidth="1"/>
    <col min="8709" max="8709" width="13" style="856" customWidth="1"/>
    <col min="8710" max="8710" width="11" style="856" customWidth="1"/>
    <col min="8711" max="8711" width="9.140625" style="856" customWidth="1"/>
    <col min="8712" max="8712" width="18.85546875" style="856" customWidth="1"/>
    <col min="8713" max="8713" width="20.5703125" style="856" customWidth="1"/>
    <col min="8714" max="8960" width="10.28515625" style="856"/>
    <col min="8961" max="8961" width="20.42578125" style="856" customWidth="1"/>
    <col min="8962" max="8962" width="12.85546875" style="856" customWidth="1"/>
    <col min="8963" max="8964" width="19" style="856" customWidth="1"/>
    <col min="8965" max="8965" width="13" style="856" customWidth="1"/>
    <col min="8966" max="8966" width="11" style="856" customWidth="1"/>
    <col min="8967" max="8967" width="9.140625" style="856" customWidth="1"/>
    <col min="8968" max="8968" width="18.85546875" style="856" customWidth="1"/>
    <col min="8969" max="8969" width="20.5703125" style="856" customWidth="1"/>
    <col min="8970" max="9216" width="10.28515625" style="856"/>
    <col min="9217" max="9217" width="20.42578125" style="856" customWidth="1"/>
    <col min="9218" max="9218" width="12.85546875" style="856" customWidth="1"/>
    <col min="9219" max="9220" width="19" style="856" customWidth="1"/>
    <col min="9221" max="9221" width="13" style="856" customWidth="1"/>
    <col min="9222" max="9222" width="11" style="856" customWidth="1"/>
    <col min="9223" max="9223" width="9.140625" style="856" customWidth="1"/>
    <col min="9224" max="9224" width="18.85546875" style="856" customWidth="1"/>
    <col min="9225" max="9225" width="20.5703125" style="856" customWidth="1"/>
    <col min="9226" max="9472" width="10.28515625" style="856"/>
    <col min="9473" max="9473" width="20.42578125" style="856" customWidth="1"/>
    <col min="9474" max="9474" width="12.85546875" style="856" customWidth="1"/>
    <col min="9475" max="9476" width="19" style="856" customWidth="1"/>
    <col min="9477" max="9477" width="13" style="856" customWidth="1"/>
    <col min="9478" max="9478" width="11" style="856" customWidth="1"/>
    <col min="9479" max="9479" width="9.140625" style="856" customWidth="1"/>
    <col min="9480" max="9480" width="18.85546875" style="856" customWidth="1"/>
    <col min="9481" max="9481" width="20.5703125" style="856" customWidth="1"/>
    <col min="9482" max="9728" width="10.28515625" style="856"/>
    <col min="9729" max="9729" width="20.42578125" style="856" customWidth="1"/>
    <col min="9730" max="9730" width="12.85546875" style="856" customWidth="1"/>
    <col min="9731" max="9732" width="19" style="856" customWidth="1"/>
    <col min="9733" max="9733" width="13" style="856" customWidth="1"/>
    <col min="9734" max="9734" width="11" style="856" customWidth="1"/>
    <col min="9735" max="9735" width="9.140625" style="856" customWidth="1"/>
    <col min="9736" max="9736" width="18.85546875" style="856" customWidth="1"/>
    <col min="9737" max="9737" width="20.5703125" style="856" customWidth="1"/>
    <col min="9738" max="9984" width="10.28515625" style="856"/>
    <col min="9985" max="9985" width="20.42578125" style="856" customWidth="1"/>
    <col min="9986" max="9986" width="12.85546875" style="856" customWidth="1"/>
    <col min="9987" max="9988" width="19" style="856" customWidth="1"/>
    <col min="9989" max="9989" width="13" style="856" customWidth="1"/>
    <col min="9990" max="9990" width="11" style="856" customWidth="1"/>
    <col min="9991" max="9991" width="9.140625" style="856" customWidth="1"/>
    <col min="9992" max="9992" width="18.85546875" style="856" customWidth="1"/>
    <col min="9993" max="9993" width="20.5703125" style="856" customWidth="1"/>
    <col min="9994" max="10240" width="10.28515625" style="856"/>
    <col min="10241" max="10241" width="20.42578125" style="856" customWidth="1"/>
    <col min="10242" max="10242" width="12.85546875" style="856" customWidth="1"/>
    <col min="10243" max="10244" width="19" style="856" customWidth="1"/>
    <col min="10245" max="10245" width="13" style="856" customWidth="1"/>
    <col min="10246" max="10246" width="11" style="856" customWidth="1"/>
    <col min="10247" max="10247" width="9.140625" style="856" customWidth="1"/>
    <col min="10248" max="10248" width="18.85546875" style="856" customWidth="1"/>
    <col min="10249" max="10249" width="20.5703125" style="856" customWidth="1"/>
    <col min="10250" max="10496" width="10.28515625" style="856"/>
    <col min="10497" max="10497" width="20.42578125" style="856" customWidth="1"/>
    <col min="10498" max="10498" width="12.85546875" style="856" customWidth="1"/>
    <col min="10499" max="10500" width="19" style="856" customWidth="1"/>
    <col min="10501" max="10501" width="13" style="856" customWidth="1"/>
    <col min="10502" max="10502" width="11" style="856" customWidth="1"/>
    <col min="10503" max="10503" width="9.140625" style="856" customWidth="1"/>
    <col min="10504" max="10504" width="18.85546875" style="856" customWidth="1"/>
    <col min="10505" max="10505" width="20.5703125" style="856" customWidth="1"/>
    <col min="10506" max="10752" width="10.28515625" style="856"/>
    <col min="10753" max="10753" width="20.42578125" style="856" customWidth="1"/>
    <col min="10754" max="10754" width="12.85546875" style="856" customWidth="1"/>
    <col min="10755" max="10756" width="19" style="856" customWidth="1"/>
    <col min="10757" max="10757" width="13" style="856" customWidth="1"/>
    <col min="10758" max="10758" width="11" style="856" customWidth="1"/>
    <col min="10759" max="10759" width="9.140625" style="856" customWidth="1"/>
    <col min="10760" max="10760" width="18.85546875" style="856" customWidth="1"/>
    <col min="10761" max="10761" width="20.5703125" style="856" customWidth="1"/>
    <col min="10762" max="11008" width="10.28515625" style="856"/>
    <col min="11009" max="11009" width="20.42578125" style="856" customWidth="1"/>
    <col min="11010" max="11010" width="12.85546875" style="856" customWidth="1"/>
    <col min="11011" max="11012" width="19" style="856" customWidth="1"/>
    <col min="11013" max="11013" width="13" style="856" customWidth="1"/>
    <col min="11014" max="11014" width="11" style="856" customWidth="1"/>
    <col min="11015" max="11015" width="9.140625" style="856" customWidth="1"/>
    <col min="11016" max="11016" width="18.85546875" style="856" customWidth="1"/>
    <col min="11017" max="11017" width="20.5703125" style="856" customWidth="1"/>
    <col min="11018" max="11264" width="10.28515625" style="856"/>
    <col min="11265" max="11265" width="20.42578125" style="856" customWidth="1"/>
    <col min="11266" max="11266" width="12.85546875" style="856" customWidth="1"/>
    <col min="11267" max="11268" width="19" style="856" customWidth="1"/>
    <col min="11269" max="11269" width="13" style="856" customWidth="1"/>
    <col min="11270" max="11270" width="11" style="856" customWidth="1"/>
    <col min="11271" max="11271" width="9.140625" style="856" customWidth="1"/>
    <col min="11272" max="11272" width="18.85546875" style="856" customWidth="1"/>
    <col min="11273" max="11273" width="20.5703125" style="856" customWidth="1"/>
    <col min="11274" max="11520" width="10.28515625" style="856"/>
    <col min="11521" max="11521" width="20.42578125" style="856" customWidth="1"/>
    <col min="11522" max="11522" width="12.85546875" style="856" customWidth="1"/>
    <col min="11523" max="11524" width="19" style="856" customWidth="1"/>
    <col min="11525" max="11525" width="13" style="856" customWidth="1"/>
    <col min="11526" max="11526" width="11" style="856" customWidth="1"/>
    <col min="11527" max="11527" width="9.140625" style="856" customWidth="1"/>
    <col min="11528" max="11528" width="18.85546875" style="856" customWidth="1"/>
    <col min="11529" max="11529" width="20.5703125" style="856" customWidth="1"/>
    <col min="11530" max="11776" width="10.28515625" style="856"/>
    <col min="11777" max="11777" width="20.42578125" style="856" customWidth="1"/>
    <col min="11778" max="11778" width="12.85546875" style="856" customWidth="1"/>
    <col min="11779" max="11780" width="19" style="856" customWidth="1"/>
    <col min="11781" max="11781" width="13" style="856" customWidth="1"/>
    <col min="11782" max="11782" width="11" style="856" customWidth="1"/>
    <col min="11783" max="11783" width="9.140625" style="856" customWidth="1"/>
    <col min="11784" max="11784" width="18.85546875" style="856" customWidth="1"/>
    <col min="11785" max="11785" width="20.5703125" style="856" customWidth="1"/>
    <col min="11786" max="12032" width="10.28515625" style="856"/>
    <col min="12033" max="12033" width="20.42578125" style="856" customWidth="1"/>
    <col min="12034" max="12034" width="12.85546875" style="856" customWidth="1"/>
    <col min="12035" max="12036" width="19" style="856" customWidth="1"/>
    <col min="12037" max="12037" width="13" style="856" customWidth="1"/>
    <col min="12038" max="12038" width="11" style="856" customWidth="1"/>
    <col min="12039" max="12039" width="9.140625" style="856" customWidth="1"/>
    <col min="12040" max="12040" width="18.85546875" style="856" customWidth="1"/>
    <col min="12041" max="12041" width="20.5703125" style="856" customWidth="1"/>
    <col min="12042" max="12288" width="10.28515625" style="856"/>
    <col min="12289" max="12289" width="20.42578125" style="856" customWidth="1"/>
    <col min="12290" max="12290" width="12.85546875" style="856" customWidth="1"/>
    <col min="12291" max="12292" width="19" style="856" customWidth="1"/>
    <col min="12293" max="12293" width="13" style="856" customWidth="1"/>
    <col min="12294" max="12294" width="11" style="856" customWidth="1"/>
    <col min="12295" max="12295" width="9.140625" style="856" customWidth="1"/>
    <col min="12296" max="12296" width="18.85546875" style="856" customWidth="1"/>
    <col min="12297" max="12297" width="20.5703125" style="856" customWidth="1"/>
    <col min="12298" max="12544" width="10.28515625" style="856"/>
    <col min="12545" max="12545" width="20.42578125" style="856" customWidth="1"/>
    <col min="12546" max="12546" width="12.85546875" style="856" customWidth="1"/>
    <col min="12547" max="12548" width="19" style="856" customWidth="1"/>
    <col min="12549" max="12549" width="13" style="856" customWidth="1"/>
    <col min="12550" max="12550" width="11" style="856" customWidth="1"/>
    <col min="12551" max="12551" width="9.140625" style="856" customWidth="1"/>
    <col min="12552" max="12552" width="18.85546875" style="856" customWidth="1"/>
    <col min="12553" max="12553" width="20.5703125" style="856" customWidth="1"/>
    <col min="12554" max="12800" width="10.28515625" style="856"/>
    <col min="12801" max="12801" width="20.42578125" style="856" customWidth="1"/>
    <col min="12802" max="12802" width="12.85546875" style="856" customWidth="1"/>
    <col min="12803" max="12804" width="19" style="856" customWidth="1"/>
    <col min="12805" max="12805" width="13" style="856" customWidth="1"/>
    <col min="12806" max="12806" width="11" style="856" customWidth="1"/>
    <col min="12807" max="12807" width="9.140625" style="856" customWidth="1"/>
    <col min="12808" max="12808" width="18.85546875" style="856" customWidth="1"/>
    <col min="12809" max="12809" width="20.5703125" style="856" customWidth="1"/>
    <col min="12810" max="13056" width="10.28515625" style="856"/>
    <col min="13057" max="13057" width="20.42578125" style="856" customWidth="1"/>
    <col min="13058" max="13058" width="12.85546875" style="856" customWidth="1"/>
    <col min="13059" max="13060" width="19" style="856" customWidth="1"/>
    <col min="13061" max="13061" width="13" style="856" customWidth="1"/>
    <col min="13062" max="13062" width="11" style="856" customWidth="1"/>
    <col min="13063" max="13063" width="9.140625" style="856" customWidth="1"/>
    <col min="13064" max="13064" width="18.85546875" style="856" customWidth="1"/>
    <col min="13065" max="13065" width="20.5703125" style="856" customWidth="1"/>
    <col min="13066" max="13312" width="10.28515625" style="856"/>
    <col min="13313" max="13313" width="20.42578125" style="856" customWidth="1"/>
    <col min="13314" max="13314" width="12.85546875" style="856" customWidth="1"/>
    <col min="13315" max="13316" width="19" style="856" customWidth="1"/>
    <col min="13317" max="13317" width="13" style="856" customWidth="1"/>
    <col min="13318" max="13318" width="11" style="856" customWidth="1"/>
    <col min="13319" max="13319" width="9.140625" style="856" customWidth="1"/>
    <col min="13320" max="13320" width="18.85546875" style="856" customWidth="1"/>
    <col min="13321" max="13321" width="20.5703125" style="856" customWidth="1"/>
    <col min="13322" max="13568" width="10.28515625" style="856"/>
    <col min="13569" max="13569" width="20.42578125" style="856" customWidth="1"/>
    <col min="13570" max="13570" width="12.85546875" style="856" customWidth="1"/>
    <col min="13571" max="13572" width="19" style="856" customWidth="1"/>
    <col min="13573" max="13573" width="13" style="856" customWidth="1"/>
    <col min="13574" max="13574" width="11" style="856" customWidth="1"/>
    <col min="13575" max="13575" width="9.140625" style="856" customWidth="1"/>
    <col min="13576" max="13576" width="18.85546875" style="856" customWidth="1"/>
    <col min="13577" max="13577" width="20.5703125" style="856" customWidth="1"/>
    <col min="13578" max="13824" width="10.28515625" style="856"/>
    <col min="13825" max="13825" width="20.42578125" style="856" customWidth="1"/>
    <col min="13826" max="13826" width="12.85546875" style="856" customWidth="1"/>
    <col min="13827" max="13828" width="19" style="856" customWidth="1"/>
    <col min="13829" max="13829" width="13" style="856" customWidth="1"/>
    <col min="13830" max="13830" width="11" style="856" customWidth="1"/>
    <col min="13831" max="13831" width="9.140625" style="856" customWidth="1"/>
    <col min="13832" max="13832" width="18.85546875" style="856" customWidth="1"/>
    <col min="13833" max="13833" width="20.5703125" style="856" customWidth="1"/>
    <col min="13834" max="14080" width="10.28515625" style="856"/>
    <col min="14081" max="14081" width="20.42578125" style="856" customWidth="1"/>
    <col min="14082" max="14082" width="12.85546875" style="856" customWidth="1"/>
    <col min="14083" max="14084" width="19" style="856" customWidth="1"/>
    <col min="14085" max="14085" width="13" style="856" customWidth="1"/>
    <col min="14086" max="14086" width="11" style="856" customWidth="1"/>
    <col min="14087" max="14087" width="9.140625" style="856" customWidth="1"/>
    <col min="14088" max="14088" width="18.85546875" style="856" customWidth="1"/>
    <col min="14089" max="14089" width="20.5703125" style="856" customWidth="1"/>
    <col min="14090" max="14336" width="10.28515625" style="856"/>
    <col min="14337" max="14337" width="20.42578125" style="856" customWidth="1"/>
    <col min="14338" max="14338" width="12.85546875" style="856" customWidth="1"/>
    <col min="14339" max="14340" width="19" style="856" customWidth="1"/>
    <col min="14341" max="14341" width="13" style="856" customWidth="1"/>
    <col min="14342" max="14342" width="11" style="856" customWidth="1"/>
    <col min="14343" max="14343" width="9.140625" style="856" customWidth="1"/>
    <col min="14344" max="14344" width="18.85546875" style="856" customWidth="1"/>
    <col min="14345" max="14345" width="20.5703125" style="856" customWidth="1"/>
    <col min="14346" max="14592" width="10.28515625" style="856"/>
    <col min="14593" max="14593" width="20.42578125" style="856" customWidth="1"/>
    <col min="14594" max="14594" width="12.85546875" style="856" customWidth="1"/>
    <col min="14595" max="14596" width="19" style="856" customWidth="1"/>
    <col min="14597" max="14597" width="13" style="856" customWidth="1"/>
    <col min="14598" max="14598" width="11" style="856" customWidth="1"/>
    <col min="14599" max="14599" width="9.140625" style="856" customWidth="1"/>
    <col min="14600" max="14600" width="18.85546875" style="856" customWidth="1"/>
    <col min="14601" max="14601" width="20.5703125" style="856" customWidth="1"/>
    <col min="14602" max="14848" width="10.28515625" style="856"/>
    <col min="14849" max="14849" width="20.42578125" style="856" customWidth="1"/>
    <col min="14850" max="14850" width="12.85546875" style="856" customWidth="1"/>
    <col min="14851" max="14852" width="19" style="856" customWidth="1"/>
    <col min="14853" max="14853" width="13" style="856" customWidth="1"/>
    <col min="14854" max="14854" width="11" style="856" customWidth="1"/>
    <col min="14855" max="14855" width="9.140625" style="856" customWidth="1"/>
    <col min="14856" max="14856" width="18.85546875" style="856" customWidth="1"/>
    <col min="14857" max="14857" width="20.5703125" style="856" customWidth="1"/>
    <col min="14858" max="15104" width="10.28515625" style="856"/>
    <col min="15105" max="15105" width="20.42578125" style="856" customWidth="1"/>
    <col min="15106" max="15106" width="12.85546875" style="856" customWidth="1"/>
    <col min="15107" max="15108" width="19" style="856" customWidth="1"/>
    <col min="15109" max="15109" width="13" style="856" customWidth="1"/>
    <col min="15110" max="15110" width="11" style="856" customWidth="1"/>
    <col min="15111" max="15111" width="9.140625" style="856" customWidth="1"/>
    <col min="15112" max="15112" width="18.85546875" style="856" customWidth="1"/>
    <col min="15113" max="15113" width="20.5703125" style="856" customWidth="1"/>
    <col min="15114" max="15360" width="10.28515625" style="856"/>
    <col min="15361" max="15361" width="20.42578125" style="856" customWidth="1"/>
    <col min="15362" max="15362" width="12.85546875" style="856" customWidth="1"/>
    <col min="15363" max="15364" width="19" style="856" customWidth="1"/>
    <col min="15365" max="15365" width="13" style="856" customWidth="1"/>
    <col min="15366" max="15366" width="11" style="856" customWidth="1"/>
    <col min="15367" max="15367" width="9.140625" style="856" customWidth="1"/>
    <col min="15368" max="15368" width="18.85546875" style="856" customWidth="1"/>
    <col min="15369" max="15369" width="20.5703125" style="856" customWidth="1"/>
    <col min="15370" max="15616" width="10.28515625" style="856"/>
    <col min="15617" max="15617" width="20.42578125" style="856" customWidth="1"/>
    <col min="15618" max="15618" width="12.85546875" style="856" customWidth="1"/>
    <col min="15619" max="15620" width="19" style="856" customWidth="1"/>
    <col min="15621" max="15621" width="13" style="856" customWidth="1"/>
    <col min="15622" max="15622" width="11" style="856" customWidth="1"/>
    <col min="15623" max="15623" width="9.140625" style="856" customWidth="1"/>
    <col min="15624" max="15624" width="18.85546875" style="856" customWidth="1"/>
    <col min="15625" max="15625" width="20.5703125" style="856" customWidth="1"/>
    <col min="15626" max="15872" width="10.28515625" style="856"/>
    <col min="15873" max="15873" width="20.42578125" style="856" customWidth="1"/>
    <col min="15874" max="15874" width="12.85546875" style="856" customWidth="1"/>
    <col min="15875" max="15876" width="19" style="856" customWidth="1"/>
    <col min="15877" max="15877" width="13" style="856" customWidth="1"/>
    <col min="15878" max="15878" width="11" style="856" customWidth="1"/>
    <col min="15879" max="15879" width="9.140625" style="856" customWidth="1"/>
    <col min="15880" max="15880" width="18.85546875" style="856" customWidth="1"/>
    <col min="15881" max="15881" width="20.5703125" style="856" customWidth="1"/>
    <col min="15882" max="16128" width="10.28515625" style="856"/>
    <col min="16129" max="16129" width="20.42578125" style="856" customWidth="1"/>
    <col min="16130" max="16130" width="12.85546875" style="856" customWidth="1"/>
    <col min="16131" max="16132" width="19" style="856" customWidth="1"/>
    <col min="16133" max="16133" width="13" style="856" customWidth="1"/>
    <col min="16134" max="16134" width="11" style="856" customWidth="1"/>
    <col min="16135" max="16135" width="9.140625" style="856" customWidth="1"/>
    <col min="16136" max="16136" width="18.85546875" style="856" customWidth="1"/>
    <col min="16137" max="16137" width="20.5703125" style="856" customWidth="1"/>
    <col min="16138" max="16384" width="10.28515625" style="856"/>
  </cols>
  <sheetData>
    <row r="1" spans="1:13" ht="30.75" thickBot="1">
      <c r="A1" s="907" t="s">
        <v>1047</v>
      </c>
      <c r="C1" s="907"/>
      <c r="D1" s="907"/>
      <c r="E1" s="907"/>
      <c r="F1" s="942"/>
    </row>
    <row r="2" spans="1:13" s="912" customFormat="1" ht="34.5" thickTop="1" thickBot="1">
      <c r="A2" s="937" t="s">
        <v>1007</v>
      </c>
      <c r="B2" s="938" t="s">
        <v>1050</v>
      </c>
      <c r="C2" s="938" t="s">
        <v>1041</v>
      </c>
      <c r="D2" s="938" t="s">
        <v>1051</v>
      </c>
      <c r="E2" s="938" t="s">
        <v>1042</v>
      </c>
      <c r="F2" s="862" t="s">
        <v>796</v>
      </c>
      <c r="G2" s="862" t="s">
        <v>1043</v>
      </c>
      <c r="H2" s="860" t="s">
        <v>1044</v>
      </c>
      <c r="I2" s="860" t="s">
        <v>1045</v>
      </c>
      <c r="J2" s="860" t="s">
        <v>774</v>
      </c>
      <c r="K2" s="860" t="s">
        <v>736</v>
      </c>
      <c r="L2" s="911" t="s">
        <v>1046</v>
      </c>
    </row>
    <row r="3" spans="1:13" ht="17.25" thickTop="1">
      <c r="A3" s="943" t="s">
        <v>953</v>
      </c>
      <c r="B3" s="944" t="s">
        <v>919</v>
      </c>
      <c r="C3" s="944"/>
      <c r="D3" s="944"/>
      <c r="E3" s="945">
        <f>C3-D3</f>
        <v>0</v>
      </c>
      <c r="F3" s="939"/>
      <c r="G3" s="946" t="s">
        <v>659</v>
      </c>
      <c r="H3" s="939"/>
      <c r="I3" s="944"/>
      <c r="J3" s="944"/>
      <c r="K3" s="944"/>
      <c r="L3" s="947"/>
    </row>
    <row r="4" spans="1:13">
      <c r="A4" s="948" t="s">
        <v>954</v>
      </c>
      <c r="B4" s="949" t="s">
        <v>919</v>
      </c>
      <c r="C4" s="949"/>
      <c r="D4" s="949"/>
      <c r="E4" s="950">
        <f t="shared" ref="E4:E61" si="0">C4-D4</f>
        <v>0</v>
      </c>
      <c r="F4" s="940"/>
      <c r="G4" s="951">
        <f>F3-F4</f>
        <v>0</v>
      </c>
      <c r="H4" s="940"/>
      <c r="I4" s="949"/>
      <c r="J4" s="949"/>
      <c r="K4" s="949"/>
      <c r="L4" s="952"/>
    </row>
    <row r="5" spans="1:13">
      <c r="A5" s="948" t="s">
        <v>955</v>
      </c>
      <c r="B5" s="949" t="s">
        <v>919</v>
      </c>
      <c r="C5" s="949"/>
      <c r="D5" s="949"/>
      <c r="E5" s="950">
        <f t="shared" si="0"/>
        <v>0</v>
      </c>
      <c r="F5" s="940"/>
      <c r="G5" s="951">
        <f>F3-F5</f>
        <v>0</v>
      </c>
      <c r="H5" s="940"/>
      <c r="I5" s="949"/>
      <c r="J5" s="949"/>
      <c r="K5" s="949"/>
      <c r="L5" s="952"/>
    </row>
    <row r="6" spans="1:13" s="912" customFormat="1">
      <c r="A6" s="948" t="s">
        <v>956</v>
      </c>
      <c r="B6" s="949" t="s">
        <v>919</v>
      </c>
      <c r="C6" s="949"/>
      <c r="D6" s="949"/>
      <c r="E6" s="950">
        <f t="shared" si="0"/>
        <v>0</v>
      </c>
      <c r="F6" s="940"/>
      <c r="G6" s="951">
        <f>F3-F6</f>
        <v>0</v>
      </c>
      <c r="H6" s="940"/>
      <c r="I6" s="949"/>
      <c r="J6" s="949"/>
      <c r="K6" s="949"/>
      <c r="L6" s="952"/>
      <c r="M6" s="856"/>
    </row>
    <row r="7" spans="1:13" s="912" customFormat="1">
      <c r="A7" s="948" t="s">
        <v>957</v>
      </c>
      <c r="B7" s="949" t="s">
        <v>919</v>
      </c>
      <c r="C7" s="949"/>
      <c r="D7" s="949"/>
      <c r="E7" s="950">
        <f t="shared" si="0"/>
        <v>0</v>
      </c>
      <c r="F7" s="940"/>
      <c r="G7" s="951">
        <f>F3-F7</f>
        <v>0</v>
      </c>
      <c r="H7" s="940"/>
      <c r="I7" s="949"/>
      <c r="J7" s="949"/>
      <c r="K7" s="949"/>
      <c r="L7" s="952"/>
    </row>
    <row r="8" spans="1:13" s="912" customFormat="1">
      <c r="A8" s="948" t="s">
        <v>958</v>
      </c>
      <c r="B8" s="949" t="s">
        <v>919</v>
      </c>
      <c r="C8" s="949"/>
      <c r="D8" s="949"/>
      <c r="E8" s="950">
        <f t="shared" si="0"/>
        <v>0</v>
      </c>
      <c r="F8" s="940"/>
      <c r="G8" s="951">
        <f>F3-F8</f>
        <v>0</v>
      </c>
      <c r="H8" s="940"/>
      <c r="I8" s="949"/>
      <c r="J8" s="949"/>
      <c r="K8" s="949"/>
      <c r="L8" s="952"/>
    </row>
    <row r="9" spans="1:13" s="912" customFormat="1">
      <c r="A9" s="948" t="s">
        <v>959</v>
      </c>
      <c r="B9" s="949" t="s">
        <v>919</v>
      </c>
      <c r="C9" s="949"/>
      <c r="D9" s="949"/>
      <c r="E9" s="950">
        <f t="shared" si="0"/>
        <v>0</v>
      </c>
      <c r="F9" s="940"/>
      <c r="G9" s="951">
        <f>F3-F9</f>
        <v>0</v>
      </c>
      <c r="H9" s="940"/>
      <c r="I9" s="949"/>
      <c r="J9" s="949"/>
      <c r="K9" s="949"/>
      <c r="L9" s="952"/>
    </row>
    <row r="10" spans="1:13" s="912" customFormat="1">
      <c r="A10" s="948" t="s">
        <v>960</v>
      </c>
      <c r="B10" s="949" t="s">
        <v>919</v>
      </c>
      <c r="C10" s="949"/>
      <c r="D10" s="949"/>
      <c r="E10" s="950">
        <f t="shared" si="0"/>
        <v>0</v>
      </c>
      <c r="F10" s="940"/>
      <c r="G10" s="951">
        <f>F3-F10</f>
        <v>0</v>
      </c>
      <c r="H10" s="940"/>
      <c r="I10" s="949"/>
      <c r="J10" s="949"/>
      <c r="K10" s="949"/>
      <c r="L10" s="952"/>
    </row>
    <row r="11" spans="1:13" s="912" customFormat="1">
      <c r="A11" s="948" t="s">
        <v>961</v>
      </c>
      <c r="B11" s="949" t="s">
        <v>919</v>
      </c>
      <c r="C11" s="949"/>
      <c r="D11" s="949"/>
      <c r="E11" s="950">
        <f t="shared" si="0"/>
        <v>0</v>
      </c>
      <c r="F11" s="940"/>
      <c r="G11" s="951">
        <f>F3-F11</f>
        <v>0</v>
      </c>
      <c r="H11" s="940"/>
      <c r="I11" s="949"/>
      <c r="J11" s="949"/>
      <c r="K11" s="949"/>
      <c r="L11" s="952"/>
    </row>
    <row r="12" spans="1:13" s="912" customFormat="1">
      <c r="A12" s="948" t="s">
        <v>962</v>
      </c>
      <c r="B12" s="949" t="s">
        <v>919</v>
      </c>
      <c r="C12" s="949"/>
      <c r="D12" s="949"/>
      <c r="E12" s="950">
        <f t="shared" si="0"/>
        <v>0</v>
      </c>
      <c r="F12" s="940"/>
      <c r="G12" s="951">
        <f>F3-F12</f>
        <v>0</v>
      </c>
      <c r="H12" s="940"/>
      <c r="I12" s="949"/>
      <c r="J12" s="949"/>
      <c r="K12" s="949"/>
      <c r="L12" s="952"/>
    </row>
    <row r="13" spans="1:13" s="912" customFormat="1">
      <c r="A13" s="948" t="s">
        <v>963</v>
      </c>
      <c r="B13" s="949" t="s">
        <v>919</v>
      </c>
      <c r="C13" s="949"/>
      <c r="D13" s="949"/>
      <c r="E13" s="950">
        <f t="shared" si="0"/>
        <v>0</v>
      </c>
      <c r="F13" s="940"/>
      <c r="G13" s="951">
        <f>F3-F13</f>
        <v>0</v>
      </c>
      <c r="H13" s="940"/>
      <c r="I13" s="949"/>
      <c r="J13" s="949"/>
      <c r="K13" s="949"/>
      <c r="L13" s="952"/>
    </row>
    <row r="14" spans="1:13" s="912" customFormat="1">
      <c r="A14" s="948" t="s">
        <v>964</v>
      </c>
      <c r="B14" s="949" t="s">
        <v>919</v>
      </c>
      <c r="C14" s="949"/>
      <c r="D14" s="949"/>
      <c r="E14" s="950">
        <f t="shared" si="0"/>
        <v>0</v>
      </c>
      <c r="F14" s="940"/>
      <c r="G14" s="951">
        <f>F3-F14</f>
        <v>0</v>
      </c>
      <c r="H14" s="940"/>
      <c r="I14" s="949"/>
      <c r="J14" s="949"/>
      <c r="K14" s="949"/>
      <c r="L14" s="952"/>
    </row>
    <row r="15" spans="1:13" s="912" customFormat="1">
      <c r="A15" s="948" t="s">
        <v>965</v>
      </c>
      <c r="B15" s="949" t="s">
        <v>919</v>
      </c>
      <c r="C15" s="949"/>
      <c r="D15" s="949"/>
      <c r="E15" s="950">
        <f t="shared" si="0"/>
        <v>0</v>
      </c>
      <c r="F15" s="940"/>
      <c r="G15" s="951">
        <f>F3-F15</f>
        <v>0</v>
      </c>
      <c r="H15" s="940"/>
      <c r="I15" s="949"/>
      <c r="J15" s="949"/>
      <c r="K15" s="949"/>
      <c r="L15" s="952"/>
    </row>
    <row r="16" spans="1:13" s="912" customFormat="1">
      <c r="A16" s="948" t="s">
        <v>966</v>
      </c>
      <c r="B16" s="949" t="s">
        <v>919</v>
      </c>
      <c r="C16" s="949"/>
      <c r="D16" s="949"/>
      <c r="E16" s="950">
        <f t="shared" si="0"/>
        <v>0</v>
      </c>
      <c r="F16" s="940"/>
      <c r="G16" s="951">
        <f>F3-F16</f>
        <v>0</v>
      </c>
      <c r="H16" s="940"/>
      <c r="I16" s="949"/>
      <c r="J16" s="949"/>
      <c r="K16" s="949"/>
      <c r="L16" s="952"/>
    </row>
    <row r="17" spans="1:13">
      <c r="A17" s="948" t="s">
        <v>967</v>
      </c>
      <c r="B17" s="949" t="s">
        <v>919</v>
      </c>
      <c r="C17" s="949"/>
      <c r="D17" s="949"/>
      <c r="E17" s="950">
        <f t="shared" si="0"/>
        <v>0</v>
      </c>
      <c r="F17" s="940"/>
      <c r="G17" s="951">
        <f>F3-F17</f>
        <v>0</v>
      </c>
      <c r="H17" s="940"/>
      <c r="I17" s="949"/>
      <c r="J17" s="949"/>
      <c r="K17" s="949"/>
      <c r="L17" s="952"/>
      <c r="M17" s="912"/>
    </row>
    <row r="18" spans="1:13">
      <c r="A18" s="948" t="s">
        <v>968</v>
      </c>
      <c r="B18" s="949" t="s">
        <v>919</v>
      </c>
      <c r="C18" s="949"/>
      <c r="D18" s="949"/>
      <c r="E18" s="950">
        <f t="shared" si="0"/>
        <v>0</v>
      </c>
      <c r="F18" s="940"/>
      <c r="G18" s="951">
        <f>F3-F18</f>
        <v>0</v>
      </c>
      <c r="H18" s="940"/>
      <c r="I18" s="949"/>
      <c r="J18" s="949"/>
      <c r="K18" s="949"/>
      <c r="L18" s="952"/>
      <c r="M18" s="912"/>
    </row>
    <row r="19" spans="1:13">
      <c r="A19" s="948" t="s">
        <v>969</v>
      </c>
      <c r="B19" s="949" t="s">
        <v>919</v>
      </c>
      <c r="C19" s="949"/>
      <c r="D19" s="949"/>
      <c r="E19" s="950">
        <f t="shared" si="0"/>
        <v>0</v>
      </c>
      <c r="F19" s="940"/>
      <c r="G19" s="951">
        <f>F3-F19</f>
        <v>0</v>
      </c>
      <c r="H19" s="940"/>
      <c r="I19" s="949"/>
      <c r="J19" s="949"/>
      <c r="K19" s="949"/>
      <c r="L19" s="952"/>
      <c r="M19" s="912"/>
    </row>
    <row r="20" spans="1:13" s="912" customFormat="1">
      <c r="A20" s="948" t="s">
        <v>970</v>
      </c>
      <c r="B20" s="949" t="s">
        <v>919</v>
      </c>
      <c r="C20" s="949"/>
      <c r="D20" s="949"/>
      <c r="E20" s="950">
        <f t="shared" si="0"/>
        <v>0</v>
      </c>
      <c r="F20" s="940"/>
      <c r="G20" s="951">
        <f>F3-F20</f>
        <v>0</v>
      </c>
      <c r="H20" s="940"/>
      <c r="I20" s="949"/>
      <c r="J20" s="949"/>
      <c r="K20" s="949"/>
      <c r="L20" s="952"/>
      <c r="M20" s="856"/>
    </row>
    <row r="21" spans="1:13" s="912" customFormat="1">
      <c r="A21" s="948" t="s">
        <v>971</v>
      </c>
      <c r="B21" s="949" t="s">
        <v>919</v>
      </c>
      <c r="C21" s="949"/>
      <c r="D21" s="949"/>
      <c r="E21" s="950">
        <f t="shared" si="0"/>
        <v>0</v>
      </c>
      <c r="F21" s="940"/>
      <c r="G21" s="951">
        <f>F3-F21</f>
        <v>0</v>
      </c>
      <c r="H21" s="940"/>
      <c r="I21" s="949"/>
      <c r="J21" s="949"/>
      <c r="K21" s="949"/>
      <c r="L21" s="952"/>
      <c r="M21" s="856"/>
    </row>
    <row r="22" spans="1:13" s="912" customFormat="1">
      <c r="A22" s="948" t="s">
        <v>972</v>
      </c>
      <c r="B22" s="949" t="s">
        <v>919</v>
      </c>
      <c r="C22" s="949"/>
      <c r="D22" s="949"/>
      <c r="E22" s="950">
        <f t="shared" si="0"/>
        <v>0</v>
      </c>
      <c r="F22" s="940"/>
      <c r="G22" s="951">
        <f>F3-F22</f>
        <v>0</v>
      </c>
      <c r="H22" s="940"/>
      <c r="I22" s="949"/>
      <c r="J22" s="949"/>
      <c r="K22" s="949"/>
      <c r="L22" s="952"/>
      <c r="M22" s="856"/>
    </row>
    <row r="23" spans="1:13" s="912" customFormat="1">
      <c r="A23" s="948" t="s">
        <v>973</v>
      </c>
      <c r="B23" s="949" t="s">
        <v>919</v>
      </c>
      <c r="C23" s="949"/>
      <c r="D23" s="949"/>
      <c r="E23" s="950">
        <f t="shared" si="0"/>
        <v>0</v>
      </c>
      <c r="F23" s="940"/>
      <c r="G23" s="951">
        <f>F3-F23</f>
        <v>0</v>
      </c>
      <c r="H23" s="940"/>
      <c r="I23" s="949"/>
      <c r="J23" s="949"/>
      <c r="K23" s="949"/>
      <c r="L23" s="952"/>
    </row>
    <row r="24" spans="1:13">
      <c r="A24" s="948" t="s">
        <v>974</v>
      </c>
      <c r="B24" s="949" t="s">
        <v>919</v>
      </c>
      <c r="C24" s="949"/>
      <c r="D24" s="949"/>
      <c r="E24" s="950">
        <f t="shared" si="0"/>
        <v>0</v>
      </c>
      <c r="F24" s="940"/>
      <c r="G24" s="951">
        <f>F3-F24</f>
        <v>0</v>
      </c>
      <c r="H24" s="940"/>
      <c r="I24" s="949"/>
      <c r="J24" s="949"/>
      <c r="K24" s="949"/>
      <c r="L24" s="952"/>
      <c r="M24" s="912"/>
    </row>
    <row r="25" spans="1:13" s="912" customFormat="1">
      <c r="A25" s="948" t="s">
        <v>975</v>
      </c>
      <c r="B25" s="949" t="s">
        <v>919</v>
      </c>
      <c r="C25" s="949"/>
      <c r="D25" s="949"/>
      <c r="E25" s="950">
        <f t="shared" si="0"/>
        <v>0</v>
      </c>
      <c r="F25" s="940"/>
      <c r="G25" s="951">
        <f>F3-F25</f>
        <v>0</v>
      </c>
      <c r="H25" s="940"/>
      <c r="I25" s="949"/>
      <c r="J25" s="949"/>
      <c r="K25" s="949"/>
      <c r="L25" s="952"/>
      <c r="M25" s="856"/>
    </row>
    <row r="26" spans="1:13" s="912" customFormat="1">
      <c r="A26" s="948" t="s">
        <v>976</v>
      </c>
      <c r="B26" s="949" t="s">
        <v>919</v>
      </c>
      <c r="C26" s="949"/>
      <c r="D26" s="949"/>
      <c r="E26" s="950">
        <f t="shared" si="0"/>
        <v>0</v>
      </c>
      <c r="F26" s="940"/>
      <c r="G26" s="951">
        <f>F3-F26</f>
        <v>0</v>
      </c>
      <c r="H26" s="940"/>
      <c r="I26" s="949"/>
      <c r="J26" s="949"/>
      <c r="K26" s="949"/>
      <c r="L26" s="952"/>
      <c r="M26" s="856"/>
    </row>
    <row r="27" spans="1:13" s="912" customFormat="1">
      <c r="A27" s="948" t="s">
        <v>977</v>
      </c>
      <c r="B27" s="949" t="s">
        <v>919</v>
      </c>
      <c r="C27" s="949"/>
      <c r="D27" s="949"/>
      <c r="E27" s="950">
        <f t="shared" si="0"/>
        <v>0</v>
      </c>
      <c r="F27" s="940"/>
      <c r="G27" s="951">
        <f>F3-F27</f>
        <v>0</v>
      </c>
      <c r="H27" s="940"/>
      <c r="I27" s="949"/>
      <c r="J27" s="949"/>
      <c r="K27" s="949"/>
      <c r="L27" s="952"/>
      <c r="M27" s="856"/>
    </row>
    <row r="28" spans="1:13" s="912" customFormat="1">
      <c r="A28" s="948" t="s">
        <v>978</v>
      </c>
      <c r="B28" s="949" t="s">
        <v>919</v>
      </c>
      <c r="C28" s="949"/>
      <c r="D28" s="949"/>
      <c r="E28" s="950">
        <f t="shared" si="0"/>
        <v>0</v>
      </c>
      <c r="F28" s="940"/>
      <c r="G28" s="951">
        <f>F3-F28</f>
        <v>0</v>
      </c>
      <c r="H28" s="940"/>
      <c r="I28" s="949"/>
      <c r="J28" s="949"/>
      <c r="K28" s="949"/>
      <c r="L28" s="952"/>
    </row>
    <row r="29" spans="1:13" s="912" customFormat="1">
      <c r="A29" s="948" t="s">
        <v>979</v>
      </c>
      <c r="B29" s="949" t="s">
        <v>919</v>
      </c>
      <c r="C29" s="949"/>
      <c r="D29" s="949"/>
      <c r="E29" s="950">
        <f t="shared" si="0"/>
        <v>0</v>
      </c>
      <c r="F29" s="940"/>
      <c r="G29" s="951">
        <f>F3-F29</f>
        <v>0</v>
      </c>
      <c r="H29" s="940"/>
      <c r="I29" s="949"/>
      <c r="J29" s="949"/>
      <c r="K29" s="949"/>
      <c r="L29" s="952"/>
    </row>
    <row r="30" spans="1:13">
      <c r="A30" s="948" t="s">
        <v>980</v>
      </c>
      <c r="B30" s="949" t="s">
        <v>919</v>
      </c>
      <c r="C30" s="953"/>
      <c r="D30" s="953"/>
      <c r="E30" s="950">
        <f t="shared" si="0"/>
        <v>0</v>
      </c>
      <c r="F30" s="940"/>
      <c r="G30" s="954">
        <f>F3-F30</f>
        <v>0</v>
      </c>
      <c r="H30" s="995"/>
      <c r="I30" s="955"/>
      <c r="J30" s="955"/>
      <c r="K30" s="955"/>
      <c r="L30" s="956"/>
      <c r="M30" s="957"/>
    </row>
    <row r="31" spans="1:13">
      <c r="A31" s="948" t="s">
        <v>981</v>
      </c>
      <c r="B31" s="949" t="s">
        <v>919</v>
      </c>
      <c r="C31" s="953"/>
      <c r="D31" s="953"/>
      <c r="E31" s="950">
        <f t="shared" si="0"/>
        <v>0</v>
      </c>
      <c r="F31" s="940"/>
      <c r="G31" s="954">
        <f>F3-F31</f>
        <v>0</v>
      </c>
      <c r="H31" s="995"/>
      <c r="I31" s="955"/>
      <c r="J31" s="955"/>
      <c r="K31" s="955"/>
      <c r="L31" s="956"/>
      <c r="M31" s="912"/>
    </row>
    <row r="32" spans="1:13">
      <c r="A32" s="948" t="s">
        <v>982</v>
      </c>
      <c r="B32" s="949" t="s">
        <v>919</v>
      </c>
      <c r="C32" s="953"/>
      <c r="D32" s="953"/>
      <c r="E32" s="950">
        <f t="shared" si="0"/>
        <v>0</v>
      </c>
      <c r="F32" s="940"/>
      <c r="G32" s="954">
        <f>F3-F32</f>
        <v>0</v>
      </c>
      <c r="H32" s="995"/>
      <c r="I32" s="955"/>
      <c r="J32" s="955"/>
      <c r="K32" s="955"/>
      <c r="L32" s="956"/>
      <c r="M32" s="912"/>
    </row>
    <row r="33" spans="1:13">
      <c r="A33" s="948" t="s">
        <v>983</v>
      </c>
      <c r="B33" s="949" t="s">
        <v>919</v>
      </c>
      <c r="C33" s="958"/>
      <c r="D33" s="958"/>
      <c r="E33" s="950">
        <f t="shared" si="0"/>
        <v>0</v>
      </c>
      <c r="F33" s="940"/>
      <c r="G33" s="954">
        <f>F3-F33</f>
        <v>0</v>
      </c>
      <c r="H33" s="995"/>
      <c r="I33" s="955"/>
      <c r="J33" s="955"/>
      <c r="K33" s="955"/>
      <c r="L33" s="956"/>
    </row>
    <row r="34" spans="1:13">
      <c r="A34" s="948" t="s">
        <v>984</v>
      </c>
      <c r="B34" s="949" t="s">
        <v>919</v>
      </c>
      <c r="C34" s="955"/>
      <c r="D34" s="955"/>
      <c r="E34" s="950">
        <f t="shared" si="0"/>
        <v>0</v>
      </c>
      <c r="F34" s="940"/>
      <c r="G34" s="954">
        <f>F3-F34</f>
        <v>0</v>
      </c>
      <c r="H34" s="995"/>
      <c r="I34" s="955"/>
      <c r="J34" s="955"/>
      <c r="K34" s="955"/>
      <c r="L34" s="956"/>
    </row>
    <row r="35" spans="1:13">
      <c r="A35" s="948" t="s">
        <v>993</v>
      </c>
      <c r="B35" s="949" t="s">
        <v>919</v>
      </c>
      <c r="C35" s="955"/>
      <c r="D35" s="955"/>
      <c r="E35" s="950">
        <f t="shared" si="0"/>
        <v>0</v>
      </c>
      <c r="F35" s="940"/>
      <c r="G35" s="954">
        <f>F3-F35</f>
        <v>0</v>
      </c>
      <c r="H35" s="995"/>
      <c r="I35" s="955"/>
      <c r="J35" s="955"/>
      <c r="K35" s="955"/>
      <c r="L35" s="956"/>
    </row>
    <row r="36" spans="1:13" ht="19.5">
      <c r="A36" s="948" t="s">
        <v>994</v>
      </c>
      <c r="B36" s="949" t="s">
        <v>919</v>
      </c>
      <c r="C36" s="959"/>
      <c r="D36" s="959"/>
      <c r="E36" s="950">
        <f t="shared" si="0"/>
        <v>0</v>
      </c>
      <c r="F36" s="940"/>
      <c r="G36" s="960">
        <f>F3-F36</f>
        <v>0</v>
      </c>
      <c r="H36" s="995"/>
      <c r="I36" s="955"/>
      <c r="J36" s="955"/>
      <c r="K36" s="955"/>
      <c r="L36" s="956"/>
    </row>
    <row r="37" spans="1:13">
      <c r="A37" s="948" t="s">
        <v>995</v>
      </c>
      <c r="B37" s="949" t="s">
        <v>919</v>
      </c>
      <c r="C37" s="961"/>
      <c r="D37" s="961"/>
      <c r="E37" s="950">
        <f t="shared" si="0"/>
        <v>0</v>
      </c>
      <c r="F37" s="940"/>
      <c r="G37" s="962">
        <f>F3-F37</f>
        <v>0</v>
      </c>
      <c r="H37" s="995"/>
      <c r="I37" s="955"/>
      <c r="J37" s="955"/>
      <c r="K37" s="955"/>
      <c r="L37" s="956"/>
    </row>
    <row r="38" spans="1:13">
      <c r="A38" s="948" t="s">
        <v>996</v>
      </c>
      <c r="B38" s="949" t="s">
        <v>919</v>
      </c>
      <c r="C38" s="963"/>
      <c r="D38" s="963"/>
      <c r="E38" s="950">
        <f t="shared" si="0"/>
        <v>0</v>
      </c>
      <c r="F38" s="940"/>
      <c r="G38" s="954">
        <f>F3-F38</f>
        <v>0</v>
      </c>
      <c r="H38" s="995"/>
      <c r="I38" s="955"/>
      <c r="J38" s="955"/>
      <c r="K38" s="955"/>
      <c r="L38" s="956"/>
    </row>
    <row r="39" spans="1:13">
      <c r="A39" s="948" t="s">
        <v>999</v>
      </c>
      <c r="B39" s="949" t="s">
        <v>919</v>
      </c>
      <c r="C39" s="963"/>
      <c r="D39" s="963"/>
      <c r="E39" s="950">
        <f t="shared" si="0"/>
        <v>0</v>
      </c>
      <c r="F39" s="940"/>
      <c r="G39" s="954">
        <f>F3-F39</f>
        <v>0</v>
      </c>
      <c r="H39" s="995"/>
      <c r="I39" s="955"/>
      <c r="J39" s="955"/>
      <c r="K39" s="955"/>
      <c r="L39" s="956"/>
    </row>
    <row r="40" spans="1:13">
      <c r="A40" s="948" t="s">
        <v>1005</v>
      </c>
      <c r="B40" s="949" t="s">
        <v>919</v>
      </c>
      <c r="C40" s="963"/>
      <c r="D40" s="963"/>
      <c r="E40" s="950">
        <f t="shared" si="0"/>
        <v>0</v>
      </c>
      <c r="F40" s="940"/>
      <c r="G40" s="954">
        <f>F3-F40</f>
        <v>0</v>
      </c>
      <c r="H40" s="995"/>
      <c r="I40" s="955"/>
      <c r="J40" s="955"/>
      <c r="K40" s="955"/>
      <c r="L40" s="956"/>
    </row>
    <row r="41" spans="1:13">
      <c r="A41" s="948" t="s">
        <v>997</v>
      </c>
      <c r="B41" s="949" t="s">
        <v>919</v>
      </c>
      <c r="C41" s="963"/>
      <c r="D41" s="963"/>
      <c r="E41" s="950">
        <f t="shared" si="0"/>
        <v>0</v>
      </c>
      <c r="F41" s="940"/>
      <c r="G41" s="954">
        <f>F3-F41</f>
        <v>0</v>
      </c>
      <c r="H41" s="995"/>
      <c r="I41" s="955"/>
      <c r="J41" s="955"/>
      <c r="K41" s="955"/>
      <c r="L41" s="956"/>
    </row>
    <row r="42" spans="1:13">
      <c r="A42" s="948" t="s">
        <v>1004</v>
      </c>
      <c r="B42" s="949" t="s">
        <v>919</v>
      </c>
      <c r="C42" s="963"/>
      <c r="D42" s="963"/>
      <c r="E42" s="950">
        <f t="shared" si="0"/>
        <v>0</v>
      </c>
      <c r="F42" s="940"/>
      <c r="G42" s="954">
        <f>F3-F42</f>
        <v>0</v>
      </c>
      <c r="H42" s="995"/>
      <c r="I42" s="964"/>
      <c r="J42" s="964"/>
      <c r="K42" s="964"/>
      <c r="L42" s="965"/>
    </row>
    <row r="43" spans="1:13" s="966" customFormat="1">
      <c r="A43" s="948" t="s">
        <v>1003</v>
      </c>
      <c r="B43" s="949" t="s">
        <v>919</v>
      </c>
      <c r="C43" s="963"/>
      <c r="D43" s="963"/>
      <c r="E43" s="950">
        <f t="shared" si="0"/>
        <v>0</v>
      </c>
      <c r="F43" s="940"/>
      <c r="G43" s="954">
        <f>F3-F43</f>
        <v>0</v>
      </c>
      <c r="H43" s="995"/>
      <c r="I43" s="964"/>
      <c r="J43" s="964"/>
      <c r="K43" s="964"/>
      <c r="L43" s="965"/>
      <c r="M43" s="856"/>
    </row>
    <row r="44" spans="1:13">
      <c r="A44" s="948" t="s">
        <v>998</v>
      </c>
      <c r="B44" s="949" t="s">
        <v>919</v>
      </c>
      <c r="C44" s="963"/>
      <c r="D44" s="963"/>
      <c r="E44" s="950">
        <f t="shared" si="0"/>
        <v>0</v>
      </c>
      <c r="F44" s="940"/>
      <c r="G44" s="954">
        <f>F3-F44</f>
        <v>0</v>
      </c>
      <c r="H44" s="995"/>
      <c r="I44" s="964"/>
      <c r="J44" s="964"/>
      <c r="K44" s="964"/>
      <c r="L44" s="965"/>
    </row>
    <row r="45" spans="1:13" s="967" customFormat="1">
      <c r="A45" s="948" t="s">
        <v>1000</v>
      </c>
      <c r="B45" s="949" t="s">
        <v>919</v>
      </c>
      <c r="C45" s="963"/>
      <c r="D45" s="963"/>
      <c r="E45" s="950">
        <f t="shared" si="0"/>
        <v>0</v>
      </c>
      <c r="F45" s="940"/>
      <c r="G45" s="954">
        <f>F3-F45</f>
        <v>0</v>
      </c>
      <c r="H45" s="995"/>
      <c r="I45" s="955"/>
      <c r="J45" s="955"/>
      <c r="K45" s="955"/>
      <c r="L45" s="956"/>
      <c r="M45" s="856"/>
    </row>
    <row r="46" spans="1:13">
      <c r="A46" s="948" t="s">
        <v>985</v>
      </c>
      <c r="B46" s="949" t="s">
        <v>919</v>
      </c>
      <c r="C46" s="963"/>
      <c r="D46" s="963"/>
      <c r="E46" s="950">
        <f t="shared" si="0"/>
        <v>0</v>
      </c>
      <c r="F46" s="940"/>
      <c r="G46" s="954">
        <f>F3-F46</f>
        <v>0</v>
      </c>
      <c r="H46" s="995"/>
      <c r="I46" s="955"/>
      <c r="J46" s="955"/>
      <c r="K46" s="955"/>
      <c r="L46" s="956"/>
      <c r="M46" s="966"/>
    </row>
    <row r="47" spans="1:13">
      <c r="A47" s="948" t="s">
        <v>986</v>
      </c>
      <c r="B47" s="949" t="s">
        <v>919</v>
      </c>
      <c r="C47" s="963"/>
      <c r="D47" s="963"/>
      <c r="E47" s="950">
        <f t="shared" si="0"/>
        <v>0</v>
      </c>
      <c r="F47" s="940"/>
      <c r="G47" s="954">
        <f>F3-F47</f>
        <v>0</v>
      </c>
      <c r="H47" s="995"/>
      <c r="I47" s="955"/>
      <c r="J47" s="955"/>
      <c r="K47" s="955"/>
      <c r="L47" s="956"/>
    </row>
    <row r="48" spans="1:13">
      <c r="A48" s="948" t="s">
        <v>987</v>
      </c>
      <c r="B48" s="949" t="s">
        <v>919</v>
      </c>
      <c r="C48" s="958"/>
      <c r="D48" s="958"/>
      <c r="E48" s="950">
        <f t="shared" si="0"/>
        <v>0</v>
      </c>
      <c r="F48" s="940"/>
      <c r="G48" s="954">
        <f>F3-F48</f>
        <v>0</v>
      </c>
      <c r="H48" s="995"/>
      <c r="I48" s="955"/>
      <c r="J48" s="955"/>
      <c r="K48" s="955"/>
      <c r="L48" s="956"/>
      <c r="M48" s="967"/>
    </row>
    <row r="49" spans="1:13">
      <c r="A49" s="948" t="s">
        <v>988</v>
      </c>
      <c r="B49" s="949" t="s">
        <v>919</v>
      </c>
      <c r="C49" s="968"/>
      <c r="D49" s="968"/>
      <c r="E49" s="950">
        <f t="shared" si="0"/>
        <v>0</v>
      </c>
      <c r="F49" s="940"/>
      <c r="G49" s="960">
        <f>F3-F49</f>
        <v>0</v>
      </c>
      <c r="H49" s="995"/>
      <c r="I49" s="955"/>
      <c r="J49" s="955"/>
      <c r="K49" s="955"/>
      <c r="L49" s="956"/>
    </row>
    <row r="50" spans="1:13" s="957" customFormat="1">
      <c r="A50" s="948" t="s">
        <v>989</v>
      </c>
      <c r="B50" s="949" t="s">
        <v>919</v>
      </c>
      <c r="C50" s="968"/>
      <c r="D50" s="968"/>
      <c r="E50" s="950">
        <f t="shared" si="0"/>
        <v>0</v>
      </c>
      <c r="F50" s="940"/>
      <c r="G50" s="960">
        <f>F3-F50</f>
        <v>0</v>
      </c>
      <c r="H50" s="995"/>
      <c r="I50" s="955"/>
      <c r="J50" s="955"/>
      <c r="K50" s="955"/>
      <c r="L50" s="956"/>
      <c r="M50" s="856"/>
    </row>
    <row r="51" spans="1:13">
      <c r="A51" s="948" t="s">
        <v>990</v>
      </c>
      <c r="B51" s="949" t="s">
        <v>919</v>
      </c>
      <c r="C51" s="968"/>
      <c r="D51" s="968"/>
      <c r="E51" s="950">
        <f t="shared" si="0"/>
        <v>0</v>
      </c>
      <c r="F51" s="940"/>
      <c r="G51" s="960">
        <f>F3-F51</f>
        <v>0</v>
      </c>
      <c r="H51" s="995"/>
      <c r="I51" s="955"/>
      <c r="J51" s="955"/>
      <c r="K51" s="955"/>
      <c r="L51" s="956"/>
    </row>
    <row r="52" spans="1:13">
      <c r="A52" s="948" t="s">
        <v>991</v>
      </c>
      <c r="B52" s="949" t="s">
        <v>919</v>
      </c>
      <c r="C52" s="955"/>
      <c r="D52" s="955"/>
      <c r="E52" s="950">
        <f t="shared" si="0"/>
        <v>0</v>
      </c>
      <c r="F52" s="940"/>
      <c r="G52" s="960">
        <f>F3-F52</f>
        <v>0</v>
      </c>
      <c r="H52" s="995"/>
      <c r="I52" s="955"/>
      <c r="J52" s="955"/>
      <c r="K52" s="955"/>
      <c r="L52" s="956"/>
    </row>
    <row r="53" spans="1:13" ht="19.5">
      <c r="A53" s="948" t="s">
        <v>992</v>
      </c>
      <c r="B53" s="949" t="s">
        <v>919</v>
      </c>
      <c r="C53" s="969"/>
      <c r="D53" s="969"/>
      <c r="E53" s="950">
        <f t="shared" si="0"/>
        <v>0</v>
      </c>
      <c r="F53" s="940"/>
      <c r="G53" s="960">
        <f>F3-F53</f>
        <v>0</v>
      </c>
      <c r="H53" s="995"/>
      <c r="I53" s="955"/>
      <c r="J53" s="955"/>
      <c r="K53" s="955"/>
      <c r="L53" s="956"/>
      <c r="M53" s="957"/>
    </row>
    <row r="54" spans="1:13">
      <c r="A54" s="948" t="s">
        <v>1036</v>
      </c>
      <c r="B54" s="949" t="s">
        <v>919</v>
      </c>
      <c r="C54" s="970"/>
      <c r="D54" s="970"/>
      <c r="E54" s="950">
        <f t="shared" si="0"/>
        <v>0</v>
      </c>
      <c r="F54" s="940"/>
      <c r="G54" s="960">
        <f>F3-F54</f>
        <v>0</v>
      </c>
      <c r="H54" s="995"/>
      <c r="I54" s="955"/>
      <c r="J54" s="955"/>
      <c r="K54" s="955"/>
      <c r="L54" s="956"/>
    </row>
    <row r="55" spans="1:13">
      <c r="A55" s="948" t="s">
        <v>1001</v>
      </c>
      <c r="B55" s="949" t="s">
        <v>919</v>
      </c>
      <c r="C55" s="971"/>
      <c r="D55" s="971"/>
      <c r="E55" s="950">
        <f t="shared" si="0"/>
        <v>0</v>
      </c>
      <c r="F55" s="940"/>
      <c r="G55" s="954">
        <f>F3-F55</f>
        <v>0</v>
      </c>
      <c r="H55" s="995"/>
      <c r="I55" s="968"/>
      <c r="J55" s="968"/>
      <c r="K55" s="968"/>
      <c r="L55" s="972"/>
    </row>
    <row r="56" spans="1:13">
      <c r="A56" s="948" t="s">
        <v>1002</v>
      </c>
      <c r="B56" s="949" t="s">
        <v>919</v>
      </c>
      <c r="C56" s="973"/>
      <c r="D56" s="973"/>
      <c r="E56" s="950">
        <f t="shared" si="0"/>
        <v>0</v>
      </c>
      <c r="F56" s="940"/>
      <c r="G56" s="954">
        <f>F3-F56</f>
        <v>0</v>
      </c>
      <c r="H56" s="995"/>
      <c r="I56" s="968"/>
      <c r="J56" s="968"/>
      <c r="K56" s="968"/>
      <c r="L56" s="972"/>
    </row>
    <row r="57" spans="1:13">
      <c r="A57" s="948" t="s">
        <v>1006</v>
      </c>
      <c r="B57" s="949" t="s">
        <v>919</v>
      </c>
      <c r="C57" s="973"/>
      <c r="D57" s="973"/>
      <c r="E57" s="950">
        <f t="shared" si="0"/>
        <v>0</v>
      </c>
      <c r="F57" s="940"/>
      <c r="G57" s="954">
        <f>F3-F57</f>
        <v>0</v>
      </c>
      <c r="H57" s="995"/>
      <c r="I57" s="968"/>
      <c r="J57" s="968"/>
      <c r="K57" s="968"/>
      <c r="L57" s="972"/>
    </row>
    <row r="58" spans="1:13">
      <c r="A58" s="948" t="s">
        <v>1037</v>
      </c>
      <c r="B58" s="949" t="s">
        <v>919</v>
      </c>
      <c r="C58" s="973"/>
      <c r="D58" s="973"/>
      <c r="E58" s="950">
        <f t="shared" si="0"/>
        <v>0</v>
      </c>
      <c r="F58" s="940"/>
      <c r="G58" s="954">
        <f>F3-F58</f>
        <v>0</v>
      </c>
      <c r="H58" s="995"/>
      <c r="I58" s="955"/>
      <c r="J58" s="955"/>
      <c r="K58" s="955"/>
      <c r="L58" s="956"/>
    </row>
    <row r="59" spans="1:13">
      <c r="A59" s="948" t="s">
        <v>1038</v>
      </c>
      <c r="B59" s="949" t="s">
        <v>919</v>
      </c>
      <c r="C59" s="973"/>
      <c r="D59" s="973"/>
      <c r="E59" s="950">
        <f t="shared" si="0"/>
        <v>0</v>
      </c>
      <c r="F59" s="940"/>
      <c r="G59" s="954">
        <f>F3-F59</f>
        <v>0</v>
      </c>
      <c r="H59" s="995"/>
      <c r="I59" s="955"/>
      <c r="J59" s="955"/>
      <c r="K59" s="955"/>
      <c r="L59" s="956"/>
    </row>
    <row r="60" spans="1:13">
      <c r="A60" s="948" t="s">
        <v>1039</v>
      </c>
      <c r="B60" s="949" t="s">
        <v>919</v>
      </c>
      <c r="C60" s="973"/>
      <c r="D60" s="973"/>
      <c r="E60" s="950">
        <f t="shared" si="0"/>
        <v>0</v>
      </c>
      <c r="F60" s="940"/>
      <c r="G60" s="954">
        <f>F3-F60</f>
        <v>0</v>
      </c>
      <c r="H60" s="995"/>
      <c r="I60" s="964"/>
      <c r="J60" s="964"/>
      <c r="K60" s="964"/>
      <c r="L60" s="965"/>
    </row>
    <row r="61" spans="1:13" ht="17.25" thickBot="1">
      <c r="A61" s="974" t="s">
        <v>1040</v>
      </c>
      <c r="B61" s="975" t="s">
        <v>919</v>
      </c>
      <c r="C61" s="976"/>
      <c r="D61" s="976"/>
      <c r="E61" s="977">
        <f t="shared" si="0"/>
        <v>0</v>
      </c>
      <c r="F61" s="941"/>
      <c r="G61" s="978">
        <f>F3-F61</f>
        <v>0</v>
      </c>
      <c r="H61" s="996"/>
      <c r="I61" s="979"/>
      <c r="J61" s="979"/>
      <c r="K61" s="979"/>
      <c r="L61" s="980"/>
    </row>
    <row r="62" spans="1:13" ht="17.25" thickTop="1">
      <c r="A62" s="981"/>
      <c r="C62" s="982"/>
      <c r="D62" s="982"/>
      <c r="E62" s="982"/>
      <c r="F62" s="983"/>
      <c r="G62" s="984"/>
    </row>
    <row r="63" spans="1:13">
      <c r="A63" s="981"/>
      <c r="C63" s="982"/>
      <c r="D63" s="982"/>
      <c r="E63" s="982"/>
      <c r="F63" s="983"/>
      <c r="G63" s="984"/>
    </row>
    <row r="64" spans="1:13">
      <c r="A64" s="985"/>
      <c r="C64" s="982"/>
      <c r="D64" s="982"/>
      <c r="E64" s="982"/>
      <c r="F64" s="983"/>
      <c r="G64" s="984"/>
    </row>
    <row r="65" spans="1:13" s="855" customFormat="1">
      <c r="A65" s="912"/>
      <c r="B65" s="856"/>
      <c r="C65" s="982"/>
      <c r="D65" s="982"/>
      <c r="E65" s="982"/>
      <c r="F65" s="983"/>
      <c r="G65" s="984"/>
      <c r="H65" s="856"/>
      <c r="I65" s="856"/>
      <c r="J65" s="856"/>
      <c r="K65" s="856"/>
      <c r="L65" s="856"/>
      <c r="M65" s="856"/>
    </row>
    <row r="66" spans="1:13" s="855" customFormat="1">
      <c r="A66" s="912"/>
      <c r="B66" s="856"/>
      <c r="C66" s="982"/>
      <c r="D66" s="982"/>
      <c r="E66" s="982"/>
      <c r="F66" s="983"/>
      <c r="G66" s="984"/>
      <c r="H66" s="856"/>
      <c r="I66" s="856"/>
      <c r="J66" s="856"/>
      <c r="K66" s="856"/>
      <c r="L66" s="856"/>
      <c r="M66" s="856"/>
    </row>
    <row r="67" spans="1:13" s="855" customFormat="1" ht="19.5">
      <c r="A67" s="986"/>
      <c r="B67" s="856"/>
      <c r="C67" s="982"/>
      <c r="D67" s="982"/>
      <c r="E67" s="982"/>
      <c r="F67" s="983"/>
      <c r="G67" s="984"/>
      <c r="H67" s="856"/>
      <c r="I67" s="856"/>
      <c r="J67" s="856"/>
      <c r="K67" s="856"/>
      <c r="L67" s="856"/>
      <c r="M67" s="856"/>
    </row>
    <row r="68" spans="1:13" s="855" customFormat="1">
      <c r="A68" s="987"/>
      <c r="B68" s="856"/>
      <c r="C68" s="982"/>
      <c r="D68" s="982"/>
      <c r="E68" s="982"/>
      <c r="F68" s="983"/>
      <c r="G68" s="984"/>
      <c r="H68" s="856"/>
      <c r="I68" s="856"/>
      <c r="J68" s="856"/>
      <c r="K68" s="856"/>
      <c r="L68" s="856"/>
      <c r="M68" s="856"/>
    </row>
    <row r="69" spans="1:13" s="855" customFormat="1">
      <c r="A69" s="988"/>
      <c r="B69" s="856"/>
      <c r="C69" s="982"/>
      <c r="D69" s="982"/>
      <c r="E69" s="982"/>
      <c r="F69" s="983"/>
      <c r="G69" s="984"/>
      <c r="H69" s="856"/>
      <c r="I69" s="856"/>
      <c r="J69" s="856"/>
      <c r="K69" s="856"/>
      <c r="L69" s="856"/>
      <c r="M69" s="856"/>
    </row>
    <row r="70" spans="1:13" s="855" customFormat="1">
      <c r="A70" s="988"/>
      <c r="B70" s="856"/>
      <c r="C70" s="982"/>
      <c r="D70" s="982"/>
      <c r="E70" s="982"/>
      <c r="F70" s="989"/>
      <c r="G70" s="984"/>
      <c r="H70" s="856"/>
      <c r="I70" s="856"/>
      <c r="J70" s="856"/>
      <c r="K70" s="856"/>
      <c r="L70" s="856"/>
      <c r="M70" s="856"/>
    </row>
    <row r="71" spans="1:13" s="855" customFormat="1">
      <c r="A71" s="988"/>
      <c r="B71" s="856"/>
      <c r="C71" s="982"/>
      <c r="D71" s="982"/>
      <c r="E71" s="982"/>
      <c r="F71" s="983"/>
      <c r="G71" s="984"/>
      <c r="H71" s="856"/>
      <c r="I71" s="856"/>
      <c r="J71" s="856"/>
      <c r="K71" s="856"/>
      <c r="L71" s="856"/>
      <c r="M71" s="856"/>
    </row>
    <row r="72" spans="1:13" s="855" customFormat="1">
      <c r="A72" s="988"/>
      <c r="B72" s="856"/>
      <c r="C72" s="982"/>
      <c r="D72" s="982"/>
      <c r="E72" s="982"/>
      <c r="F72" s="990"/>
      <c r="G72" s="984"/>
      <c r="H72" s="856"/>
      <c r="I72" s="856"/>
      <c r="J72" s="856"/>
      <c r="K72" s="856"/>
      <c r="L72" s="856"/>
      <c r="M72" s="856"/>
    </row>
    <row r="73" spans="1:13" s="855" customFormat="1">
      <c r="A73" s="988"/>
      <c r="B73" s="966"/>
      <c r="C73" s="982"/>
      <c r="D73" s="982"/>
      <c r="E73" s="982"/>
      <c r="F73" s="983"/>
      <c r="G73" s="984"/>
      <c r="H73" s="966"/>
      <c r="I73" s="966"/>
      <c r="J73" s="966"/>
      <c r="K73" s="966"/>
      <c r="L73" s="966"/>
      <c r="M73" s="856"/>
    </row>
    <row r="74" spans="1:13">
      <c r="A74" s="988"/>
      <c r="C74" s="957"/>
      <c r="D74" s="957"/>
      <c r="E74" s="957"/>
      <c r="F74" s="991"/>
      <c r="G74" s="908"/>
    </row>
    <row r="75" spans="1:13">
      <c r="A75" s="988"/>
      <c r="B75" s="967"/>
      <c r="F75" s="983"/>
      <c r="H75" s="967"/>
      <c r="I75" s="967"/>
      <c r="J75" s="967"/>
      <c r="K75" s="967"/>
      <c r="L75" s="967"/>
    </row>
    <row r="76" spans="1:13">
      <c r="A76" s="988"/>
      <c r="F76" s="983"/>
    </row>
    <row r="77" spans="1:13" ht="19.5">
      <c r="A77" s="988"/>
      <c r="C77" s="992"/>
      <c r="D77" s="992"/>
      <c r="E77" s="992"/>
      <c r="F77" s="983"/>
    </row>
    <row r="78" spans="1:13">
      <c r="A78" s="988"/>
      <c r="C78" s="993"/>
      <c r="D78" s="993"/>
      <c r="E78" s="993"/>
      <c r="F78" s="910"/>
    </row>
    <row r="79" spans="1:13">
      <c r="A79" s="985"/>
      <c r="C79" s="985"/>
      <c r="D79" s="985"/>
      <c r="E79" s="985"/>
      <c r="F79" s="983"/>
    </row>
    <row r="80" spans="1:13">
      <c r="A80" s="957"/>
      <c r="B80" s="957"/>
      <c r="C80" s="985"/>
      <c r="D80" s="985"/>
      <c r="E80" s="985"/>
      <c r="F80" s="983"/>
      <c r="H80" s="957"/>
      <c r="I80" s="957"/>
      <c r="J80" s="957"/>
      <c r="K80" s="957"/>
      <c r="L80" s="957"/>
    </row>
    <row r="81" spans="1:6" s="855" customFormat="1">
      <c r="A81" s="957"/>
      <c r="B81" s="856"/>
      <c r="C81" s="985"/>
      <c r="D81" s="985"/>
      <c r="E81" s="985"/>
      <c r="F81" s="983"/>
    </row>
    <row r="82" spans="1:6" s="855" customFormat="1">
      <c r="A82" s="957"/>
      <c r="B82" s="856"/>
      <c r="C82" s="985"/>
      <c r="D82" s="985"/>
      <c r="E82" s="985"/>
      <c r="F82" s="983"/>
    </row>
    <row r="83" spans="1:6" s="855" customFormat="1">
      <c r="A83" s="912"/>
      <c r="B83" s="856"/>
      <c r="C83" s="985"/>
      <c r="D83" s="985"/>
      <c r="E83" s="985"/>
      <c r="F83" s="983"/>
    </row>
    <row r="84" spans="1:6" s="855" customFormat="1" ht="19.5">
      <c r="A84" s="992"/>
      <c r="B84" s="856"/>
      <c r="C84" s="985"/>
      <c r="D84" s="985"/>
      <c r="E84" s="985"/>
      <c r="F84" s="983"/>
    </row>
    <row r="85" spans="1:6" s="855" customFormat="1">
      <c r="A85" s="993"/>
      <c r="B85" s="856"/>
      <c r="C85" s="985"/>
      <c r="D85" s="985"/>
      <c r="E85" s="985"/>
      <c r="F85" s="983"/>
    </row>
    <row r="86" spans="1:6" s="855" customFormat="1">
      <c r="A86" s="994"/>
      <c r="B86" s="856"/>
      <c r="C86" s="985"/>
      <c r="D86" s="985"/>
      <c r="E86" s="985"/>
      <c r="F86" s="983"/>
    </row>
    <row r="87" spans="1:6" s="855" customFormat="1">
      <c r="A87" s="982"/>
      <c r="B87" s="856"/>
      <c r="C87" s="985"/>
      <c r="D87" s="985"/>
      <c r="E87" s="985"/>
      <c r="F87" s="983"/>
    </row>
    <row r="88" spans="1:6" s="855" customFormat="1">
      <c r="A88" s="982"/>
      <c r="B88" s="856"/>
      <c r="C88" s="985"/>
      <c r="D88" s="985"/>
      <c r="E88" s="985"/>
      <c r="F88" s="983"/>
    </row>
    <row r="89" spans="1:6" s="855" customFormat="1">
      <c r="A89" s="982"/>
      <c r="B89" s="856"/>
      <c r="C89" s="985"/>
      <c r="D89" s="985"/>
      <c r="E89" s="985"/>
      <c r="F89" s="983"/>
    </row>
    <row r="90" spans="1:6" s="855" customFormat="1">
      <c r="A90" s="982"/>
      <c r="B90" s="856"/>
      <c r="C90" s="985"/>
      <c r="D90" s="985"/>
      <c r="E90" s="985"/>
      <c r="F90" s="983"/>
    </row>
    <row r="91" spans="1:6" s="855" customFormat="1">
      <c r="A91" s="982"/>
      <c r="B91" s="856"/>
      <c r="C91" s="985"/>
      <c r="D91" s="985"/>
      <c r="E91" s="985"/>
      <c r="F91" s="983"/>
    </row>
    <row r="92" spans="1:6" s="855" customFormat="1">
      <c r="A92" s="982"/>
      <c r="B92" s="856"/>
      <c r="C92" s="985"/>
      <c r="D92" s="985"/>
      <c r="E92" s="985"/>
      <c r="F92" s="983"/>
    </row>
    <row r="93" spans="1:6" s="855" customFormat="1">
      <c r="A93" s="982"/>
      <c r="B93" s="856"/>
      <c r="C93" s="985"/>
      <c r="D93" s="985"/>
      <c r="E93" s="985"/>
      <c r="F93" s="983"/>
    </row>
    <row r="94" spans="1:6" s="855" customFormat="1">
      <c r="A94" s="982"/>
      <c r="B94" s="856"/>
      <c r="C94" s="985"/>
      <c r="D94" s="985"/>
      <c r="E94" s="985"/>
      <c r="F94" s="983"/>
    </row>
    <row r="95" spans="1:6" s="855" customFormat="1">
      <c r="A95" s="982"/>
      <c r="B95" s="856"/>
      <c r="C95" s="985"/>
      <c r="D95" s="985"/>
      <c r="E95" s="985"/>
      <c r="F95" s="983"/>
    </row>
    <row r="96" spans="1:6" s="855" customFormat="1">
      <c r="A96" s="982"/>
      <c r="B96" s="856"/>
      <c r="C96" s="985"/>
      <c r="D96" s="985"/>
      <c r="E96" s="985"/>
      <c r="F96" s="983"/>
    </row>
    <row r="97" spans="1:6" s="855" customFormat="1">
      <c r="A97" s="982"/>
      <c r="B97" s="856"/>
      <c r="C97" s="985"/>
      <c r="D97" s="985"/>
      <c r="E97" s="985"/>
      <c r="F97" s="983"/>
    </row>
    <row r="98" spans="1:6" s="855" customFormat="1">
      <c r="A98" s="982"/>
      <c r="B98" s="856"/>
      <c r="C98" s="985"/>
      <c r="D98" s="985"/>
      <c r="E98" s="985"/>
      <c r="F98" s="983"/>
    </row>
    <row r="99" spans="1:6" s="855" customFormat="1">
      <c r="A99" s="982"/>
      <c r="B99" s="856"/>
      <c r="C99" s="985"/>
      <c r="D99" s="985"/>
      <c r="E99" s="985"/>
      <c r="F99" s="983"/>
    </row>
    <row r="100" spans="1:6" s="855" customFormat="1">
      <c r="A100" s="982"/>
      <c r="B100" s="856"/>
      <c r="C100" s="985"/>
      <c r="D100" s="985"/>
      <c r="E100" s="985"/>
      <c r="F100" s="983"/>
    </row>
    <row r="101" spans="1:6">
      <c r="A101" s="982"/>
    </row>
    <row r="102" spans="1:6">
      <c r="A102" s="982"/>
    </row>
    <row r="103" spans="1:6">
      <c r="A103" s="982"/>
    </row>
    <row r="104" spans="1:6">
      <c r="A104" s="982"/>
    </row>
    <row r="105" spans="1:6">
      <c r="A105" s="957"/>
    </row>
    <row r="108" spans="1:6" ht="19.5">
      <c r="A108" s="992"/>
    </row>
    <row r="109" spans="1:6">
      <c r="A109" s="993"/>
    </row>
    <row r="110" spans="1:6">
      <c r="A110" s="985"/>
    </row>
    <row r="111" spans="1:6">
      <c r="A111" s="985"/>
    </row>
    <row r="112" spans="1:6">
      <c r="A112" s="985"/>
    </row>
    <row r="113" spans="1:1">
      <c r="A113" s="985"/>
    </row>
    <row r="114" spans="1:1">
      <c r="A114" s="985"/>
    </row>
    <row r="115" spans="1:1">
      <c r="A115" s="985"/>
    </row>
    <row r="116" spans="1:1">
      <c r="A116" s="985"/>
    </row>
    <row r="117" spans="1:1">
      <c r="A117" s="985"/>
    </row>
    <row r="118" spans="1:1">
      <c r="A118" s="985"/>
    </row>
    <row r="119" spans="1:1">
      <c r="A119" s="985"/>
    </row>
    <row r="120" spans="1:1">
      <c r="A120" s="985"/>
    </row>
    <row r="121" spans="1:1">
      <c r="A121" s="985"/>
    </row>
    <row r="122" spans="1:1">
      <c r="A122" s="985"/>
    </row>
    <row r="123" spans="1:1">
      <c r="A123" s="985"/>
    </row>
    <row r="124" spans="1:1">
      <c r="A124" s="985"/>
    </row>
    <row r="125" spans="1:1">
      <c r="A125" s="985"/>
    </row>
    <row r="126" spans="1:1">
      <c r="A126" s="985"/>
    </row>
    <row r="127" spans="1:1">
      <c r="A127" s="985"/>
    </row>
    <row r="128" spans="1:1">
      <c r="A128" s="985"/>
    </row>
    <row r="129" spans="1:1">
      <c r="A129" s="985"/>
    </row>
    <row r="130" spans="1:1">
      <c r="A130" s="985"/>
    </row>
    <row r="131" spans="1:1">
      <c r="A131" s="985"/>
    </row>
  </sheetData>
  <sheetProtection password="AAE5" sheet="1" objects="1" scenarios="1" selectLockedCells="1"/>
  <phoneticPr fontId="45" type="noConversion"/>
  <conditionalFormatting sqref="F3">
    <cfRule type="cellIs" dxfId="360" priority="4" operator="greaterThan">
      <formula>$E$3</formula>
    </cfRule>
  </conditionalFormatting>
  <conditionalFormatting sqref="H3:H61">
    <cfRule type="cellIs" dxfId="359" priority="2" operator="greaterThan">
      <formula>4</formula>
    </cfRule>
  </conditionalFormatting>
  <conditionalFormatting sqref="F4:F61">
    <cfRule type="cellIs" dxfId="358" priority="1" operator="greaterThan">
      <formula>$E$3</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sheetPr codeName="Sheet7" enableFormatConditionsCalculation="0">
    <tabColor indexed="41"/>
  </sheetPr>
  <dimension ref="A1:O39"/>
  <sheetViews>
    <sheetView topLeftCell="A19" workbookViewId="0">
      <selection activeCell="H25" sqref="H25"/>
    </sheetView>
  </sheetViews>
  <sheetFormatPr defaultColWidth="10.28515625" defaultRowHeight="16.5"/>
  <cols>
    <col min="1" max="1" width="25.5703125" style="856" customWidth="1"/>
    <col min="2" max="2" width="19.7109375" style="910" customWidth="1"/>
    <col min="3" max="3" width="23.7109375" style="909" customWidth="1"/>
    <col min="4" max="4" width="18.7109375" style="910" customWidth="1"/>
    <col min="5" max="5" width="26.140625" style="910" customWidth="1"/>
    <col min="6" max="6" width="21.42578125" style="855" customWidth="1"/>
    <col min="7" max="7" width="19.85546875" style="855" customWidth="1"/>
    <col min="8" max="8" width="14.7109375" style="856" customWidth="1"/>
    <col min="9" max="9" width="16.28515625" style="856" customWidth="1"/>
    <col min="10" max="10" width="16.5703125" style="856" customWidth="1"/>
    <col min="11" max="11" width="25.5703125" style="856" customWidth="1"/>
    <col min="12" max="12" width="21.85546875" style="856" customWidth="1"/>
    <col min="13" max="16384" width="10.28515625" style="856"/>
  </cols>
  <sheetData>
    <row r="1" spans="1:14" ht="30">
      <c r="A1" s="907" t="s">
        <v>74</v>
      </c>
      <c r="B1" s="908"/>
    </row>
    <row r="2" spans="1:14" ht="30.75" thickBot="1">
      <c r="A2" s="907" t="s">
        <v>70</v>
      </c>
      <c r="B2" s="908"/>
    </row>
    <row r="3" spans="1:14" s="912" customFormat="1" ht="34.5" thickTop="1" thickBot="1">
      <c r="A3" s="858" t="s">
        <v>689</v>
      </c>
      <c r="B3" s="859" t="s">
        <v>1050</v>
      </c>
      <c r="C3" s="860" t="s">
        <v>3</v>
      </c>
      <c r="D3" s="860" t="s">
        <v>1051</v>
      </c>
      <c r="E3" s="860" t="s">
        <v>798</v>
      </c>
      <c r="F3" s="862" t="s">
        <v>796</v>
      </c>
      <c r="G3" s="863" t="s">
        <v>2</v>
      </c>
      <c r="H3" s="864" t="s">
        <v>776</v>
      </c>
      <c r="I3" s="864" t="s">
        <v>4</v>
      </c>
      <c r="J3" s="860" t="s">
        <v>774</v>
      </c>
      <c r="K3" s="860" t="s">
        <v>736</v>
      </c>
      <c r="L3" s="911" t="s">
        <v>799</v>
      </c>
    </row>
    <row r="4" spans="1:14" s="912" customFormat="1" ht="17.25" thickTop="1">
      <c r="A4" s="913" t="s">
        <v>778</v>
      </c>
      <c r="B4" s="1214" t="s">
        <v>1111</v>
      </c>
      <c r="C4" s="1216">
        <v>9000</v>
      </c>
      <c r="D4" s="1209">
        <v>3847.01</v>
      </c>
      <c r="E4" s="894">
        <f>C4-D4</f>
        <v>5152.99</v>
      </c>
      <c r="F4" s="869"/>
      <c r="G4" s="870" t="s">
        <v>78</v>
      </c>
      <c r="H4" s="884"/>
      <c r="I4" s="1152" t="s">
        <v>683</v>
      </c>
      <c r="J4" s="1117">
        <v>2</v>
      </c>
      <c r="K4" s="1117" t="s">
        <v>775</v>
      </c>
      <c r="L4" s="1115">
        <v>20</v>
      </c>
    </row>
    <row r="5" spans="1:14" s="912" customFormat="1" ht="17.25" thickBot="1">
      <c r="A5" s="914" t="s">
        <v>779</v>
      </c>
      <c r="B5" s="1215" t="s">
        <v>1112</v>
      </c>
      <c r="C5" s="1217">
        <v>9000</v>
      </c>
      <c r="D5" s="1211">
        <v>3847.39</v>
      </c>
      <c r="E5" s="895">
        <f>C5-D5</f>
        <v>5152.6100000000006</v>
      </c>
      <c r="F5" s="873"/>
      <c r="G5" s="874">
        <f>F4-F5</f>
        <v>0</v>
      </c>
      <c r="H5" s="888"/>
      <c r="I5" s="1153"/>
      <c r="J5" s="1118"/>
      <c r="K5" s="1118"/>
      <c r="L5" s="1116"/>
      <c r="N5" s="915"/>
    </row>
    <row r="6" spans="1:14" s="912" customFormat="1" ht="17.25" thickTop="1">
      <c r="A6" s="913" t="s">
        <v>780</v>
      </c>
      <c r="B6" s="1214" t="s">
        <v>1113</v>
      </c>
      <c r="C6" s="1216">
        <v>9000</v>
      </c>
      <c r="D6" s="1209">
        <v>2930.68</v>
      </c>
      <c r="E6" s="894">
        <f t="shared" ref="E6:E19" si="0">C6-D6</f>
        <v>6069.32</v>
      </c>
      <c r="F6" s="869"/>
      <c r="G6" s="870" t="s">
        <v>78</v>
      </c>
      <c r="H6" s="884"/>
      <c r="I6" s="1152" t="s">
        <v>683</v>
      </c>
      <c r="J6" s="1118"/>
      <c r="K6" s="1118"/>
      <c r="L6" s="1116"/>
    </row>
    <row r="7" spans="1:14" s="912" customFormat="1" ht="17.25" thickBot="1">
      <c r="A7" s="914" t="s">
        <v>781</v>
      </c>
      <c r="B7" s="1215" t="s">
        <v>1114</v>
      </c>
      <c r="C7" s="1217">
        <v>9000</v>
      </c>
      <c r="D7" s="1211">
        <v>2931.21</v>
      </c>
      <c r="E7" s="895">
        <f t="shared" si="0"/>
        <v>6068.79</v>
      </c>
      <c r="F7" s="873"/>
      <c r="G7" s="874">
        <f>F6-F7</f>
        <v>0</v>
      </c>
      <c r="H7" s="888"/>
      <c r="I7" s="1153"/>
      <c r="J7" s="1118"/>
      <c r="K7" s="1118"/>
      <c r="L7" s="1116"/>
      <c r="N7" s="915"/>
    </row>
    <row r="8" spans="1:14" s="912" customFormat="1" ht="17.25" thickTop="1">
      <c r="A8" s="913" t="s">
        <v>782</v>
      </c>
      <c r="B8" s="1214" t="s">
        <v>773</v>
      </c>
      <c r="C8" s="1216"/>
      <c r="D8" s="1209"/>
      <c r="E8" s="894">
        <f t="shared" si="0"/>
        <v>0</v>
      </c>
      <c r="F8" s="869"/>
      <c r="G8" s="870" t="s">
        <v>78</v>
      </c>
      <c r="H8" s="884"/>
      <c r="I8" s="1152" t="s">
        <v>683</v>
      </c>
      <c r="J8" s="1118"/>
      <c r="K8" s="1118"/>
      <c r="L8" s="1116"/>
    </row>
    <row r="9" spans="1:14" s="912" customFormat="1" ht="17.25" thickBot="1">
      <c r="A9" s="914" t="s">
        <v>783</v>
      </c>
      <c r="B9" s="1215" t="s">
        <v>773</v>
      </c>
      <c r="C9" s="1217"/>
      <c r="D9" s="1211"/>
      <c r="E9" s="895">
        <f t="shared" si="0"/>
        <v>0</v>
      </c>
      <c r="F9" s="873"/>
      <c r="G9" s="874">
        <f>F8-F9</f>
        <v>0</v>
      </c>
      <c r="H9" s="888"/>
      <c r="I9" s="1153"/>
      <c r="J9" s="1118"/>
      <c r="K9" s="1118"/>
      <c r="L9" s="1116"/>
      <c r="N9" s="915"/>
    </row>
    <row r="10" spans="1:14" s="912" customFormat="1" ht="17.25" thickTop="1">
      <c r="A10" s="913" t="s">
        <v>784</v>
      </c>
      <c r="B10" s="1214" t="s">
        <v>773</v>
      </c>
      <c r="C10" s="1216"/>
      <c r="D10" s="1209"/>
      <c r="E10" s="894">
        <f t="shared" si="0"/>
        <v>0</v>
      </c>
      <c r="F10" s="869"/>
      <c r="G10" s="870" t="s">
        <v>78</v>
      </c>
      <c r="H10" s="884"/>
      <c r="I10" s="1152" t="s">
        <v>683</v>
      </c>
      <c r="J10" s="1118"/>
      <c r="K10" s="1118"/>
      <c r="L10" s="1116"/>
    </row>
    <row r="11" spans="1:14" s="912" customFormat="1" ht="17.25" thickBot="1">
      <c r="A11" s="914" t="s">
        <v>785</v>
      </c>
      <c r="B11" s="1215" t="s">
        <v>773</v>
      </c>
      <c r="C11" s="1217"/>
      <c r="D11" s="1211"/>
      <c r="E11" s="895">
        <f t="shared" si="0"/>
        <v>0</v>
      </c>
      <c r="F11" s="873"/>
      <c r="G11" s="874">
        <f>F10-F11</f>
        <v>0</v>
      </c>
      <c r="H11" s="888"/>
      <c r="I11" s="1153"/>
      <c r="J11" s="1118"/>
      <c r="K11" s="1118"/>
      <c r="L11" s="1116"/>
    </row>
    <row r="12" spans="1:14" s="912" customFormat="1" ht="17.25" thickTop="1">
      <c r="A12" s="913" t="s">
        <v>786</v>
      </c>
      <c r="B12" s="1214" t="s">
        <v>773</v>
      </c>
      <c r="C12" s="1216"/>
      <c r="D12" s="1209"/>
      <c r="E12" s="894">
        <f t="shared" si="0"/>
        <v>0</v>
      </c>
      <c r="F12" s="869"/>
      <c r="G12" s="870" t="s">
        <v>78</v>
      </c>
      <c r="H12" s="884"/>
      <c r="I12" s="1152" t="s">
        <v>683</v>
      </c>
      <c r="J12" s="1118"/>
      <c r="K12" s="1118"/>
      <c r="L12" s="1116"/>
    </row>
    <row r="13" spans="1:14" s="912" customFormat="1" ht="17.25" thickBot="1">
      <c r="A13" s="914" t="s">
        <v>787</v>
      </c>
      <c r="B13" s="1215" t="s">
        <v>773</v>
      </c>
      <c r="C13" s="1217"/>
      <c r="D13" s="1211"/>
      <c r="E13" s="895">
        <f t="shared" si="0"/>
        <v>0</v>
      </c>
      <c r="F13" s="873"/>
      <c r="G13" s="874">
        <f>F12-F13</f>
        <v>0</v>
      </c>
      <c r="H13" s="888"/>
      <c r="I13" s="1153"/>
      <c r="J13" s="1118"/>
      <c r="K13" s="1118"/>
      <c r="L13" s="1116"/>
      <c r="N13" s="915"/>
    </row>
    <row r="14" spans="1:14" s="912" customFormat="1" ht="17.25" thickTop="1">
      <c r="A14" s="913" t="s">
        <v>788</v>
      </c>
      <c r="B14" s="1214" t="s">
        <v>773</v>
      </c>
      <c r="C14" s="1216"/>
      <c r="D14" s="1209"/>
      <c r="E14" s="894">
        <f t="shared" si="0"/>
        <v>0</v>
      </c>
      <c r="F14" s="869"/>
      <c r="G14" s="870" t="s">
        <v>78</v>
      </c>
      <c r="H14" s="884"/>
      <c r="I14" s="1152" t="s">
        <v>683</v>
      </c>
      <c r="J14" s="1118"/>
      <c r="K14" s="1118"/>
      <c r="L14" s="1116"/>
    </row>
    <row r="15" spans="1:14" s="912" customFormat="1" ht="17.25" thickBot="1">
      <c r="A15" s="914" t="s">
        <v>789</v>
      </c>
      <c r="B15" s="1215" t="s">
        <v>773</v>
      </c>
      <c r="C15" s="1217"/>
      <c r="D15" s="1211"/>
      <c r="E15" s="895">
        <f t="shared" si="0"/>
        <v>0</v>
      </c>
      <c r="F15" s="873"/>
      <c r="G15" s="874">
        <f>F14-F15</f>
        <v>0</v>
      </c>
      <c r="H15" s="888"/>
      <c r="I15" s="1153"/>
      <c r="J15" s="1118"/>
      <c r="K15" s="1118"/>
      <c r="L15" s="1116"/>
      <c r="N15" s="915"/>
    </row>
    <row r="16" spans="1:14" s="912" customFormat="1" ht="17.25" thickTop="1">
      <c r="A16" s="913" t="s">
        <v>790</v>
      </c>
      <c r="B16" s="1214" t="s">
        <v>773</v>
      </c>
      <c r="C16" s="1216"/>
      <c r="D16" s="1209"/>
      <c r="E16" s="894">
        <f t="shared" si="0"/>
        <v>0</v>
      </c>
      <c r="F16" s="869"/>
      <c r="G16" s="870" t="s">
        <v>78</v>
      </c>
      <c r="H16" s="884"/>
      <c r="I16" s="1152" t="s">
        <v>683</v>
      </c>
      <c r="J16" s="1118"/>
      <c r="K16" s="1118"/>
      <c r="L16" s="1116"/>
    </row>
    <row r="17" spans="1:15" s="912" customFormat="1" ht="17.25" thickBot="1">
      <c r="A17" s="914" t="s">
        <v>791</v>
      </c>
      <c r="B17" s="1215" t="s">
        <v>773</v>
      </c>
      <c r="C17" s="1217"/>
      <c r="D17" s="1211"/>
      <c r="E17" s="895">
        <f t="shared" si="0"/>
        <v>0</v>
      </c>
      <c r="F17" s="873"/>
      <c r="G17" s="874">
        <f>F16-F17</f>
        <v>0</v>
      </c>
      <c r="H17" s="888"/>
      <c r="I17" s="1153"/>
      <c r="J17" s="1118"/>
      <c r="K17" s="1118"/>
      <c r="L17" s="1116"/>
      <c r="N17" s="915"/>
    </row>
    <row r="18" spans="1:15" s="912" customFormat="1" ht="17.25" thickTop="1">
      <c r="A18" s="913" t="s">
        <v>792</v>
      </c>
      <c r="B18" s="1214" t="s">
        <v>773</v>
      </c>
      <c r="C18" s="1216"/>
      <c r="D18" s="1209"/>
      <c r="E18" s="894">
        <f t="shared" si="0"/>
        <v>0</v>
      </c>
      <c r="F18" s="869"/>
      <c r="G18" s="870" t="s">
        <v>78</v>
      </c>
      <c r="H18" s="884"/>
      <c r="I18" s="1152" t="s">
        <v>683</v>
      </c>
      <c r="J18" s="1118"/>
      <c r="K18" s="1118"/>
      <c r="L18" s="1116"/>
    </row>
    <row r="19" spans="1:15" s="912" customFormat="1" ht="17.25" thickBot="1">
      <c r="A19" s="914" t="s">
        <v>793</v>
      </c>
      <c r="B19" s="1215" t="s">
        <v>773</v>
      </c>
      <c r="C19" s="1217"/>
      <c r="D19" s="1211"/>
      <c r="E19" s="895">
        <f t="shared" si="0"/>
        <v>0</v>
      </c>
      <c r="F19" s="873"/>
      <c r="G19" s="874">
        <f>F18-F19</f>
        <v>0</v>
      </c>
      <c r="H19" s="888"/>
      <c r="I19" s="1153"/>
      <c r="J19" s="1119"/>
      <c r="K19" s="1119"/>
      <c r="L19" s="1154"/>
      <c r="N19" s="915"/>
    </row>
    <row r="20" spans="1:15" s="912" customFormat="1" ht="17.25" thickTop="1">
      <c r="A20" s="916"/>
      <c r="B20" s="899"/>
      <c r="C20" s="917"/>
      <c r="D20" s="901"/>
      <c r="E20" s="902"/>
      <c r="F20" s="918"/>
      <c r="G20" s="919"/>
      <c r="H20" s="920"/>
      <c r="I20" s="920"/>
      <c r="J20" s="920"/>
      <c r="K20" s="920"/>
      <c r="L20" s="920"/>
      <c r="O20" s="915"/>
    </row>
    <row r="21" spans="1:15" s="912" customFormat="1" ht="30.75" thickBot="1">
      <c r="A21" s="921" t="s">
        <v>71</v>
      </c>
      <c r="B21" s="899"/>
      <c r="C21" s="917"/>
      <c r="D21" s="901"/>
      <c r="E21" s="902"/>
      <c r="F21" s="918"/>
      <c r="G21" s="919"/>
      <c r="H21" s="920"/>
      <c r="I21" s="920"/>
      <c r="J21" s="920"/>
      <c r="K21" s="920"/>
      <c r="L21" s="920"/>
      <c r="O21" s="915"/>
    </row>
    <row r="22" spans="1:15" s="912" customFormat="1" ht="34.5" thickTop="1" thickBot="1">
      <c r="A22" s="858" t="s">
        <v>689</v>
      </c>
      <c r="B22" s="859" t="s">
        <v>1050</v>
      </c>
      <c r="C22" s="859" t="s">
        <v>3</v>
      </c>
      <c r="D22" s="859" t="s">
        <v>1051</v>
      </c>
      <c r="E22" s="859" t="s">
        <v>798</v>
      </c>
      <c r="F22" s="862" t="s">
        <v>796</v>
      </c>
      <c r="G22" s="863" t="s">
        <v>2</v>
      </c>
      <c r="H22" s="864" t="s">
        <v>776</v>
      </c>
      <c r="I22" s="864" t="s">
        <v>4</v>
      </c>
      <c r="J22" s="860" t="s">
        <v>774</v>
      </c>
      <c r="K22" s="860" t="s">
        <v>736</v>
      </c>
      <c r="L22" s="911" t="s">
        <v>801</v>
      </c>
    </row>
    <row r="23" spans="1:15" s="912" customFormat="1" ht="17.25" thickTop="1">
      <c r="A23" s="922" t="s">
        <v>802</v>
      </c>
      <c r="B23" s="1218" t="s">
        <v>663</v>
      </c>
      <c r="C23" s="1216">
        <v>13000</v>
      </c>
      <c r="D23" s="1209">
        <v>3904.09</v>
      </c>
      <c r="E23" s="924">
        <f>C23-D23</f>
        <v>9095.91</v>
      </c>
      <c r="F23" s="925"/>
      <c r="G23" s="870" t="s">
        <v>78</v>
      </c>
      <c r="H23" s="884"/>
      <c r="I23" s="1152" t="s">
        <v>683</v>
      </c>
      <c r="J23" s="1117">
        <v>2</v>
      </c>
      <c r="K23" s="1117" t="s">
        <v>775</v>
      </c>
      <c r="L23" s="1115">
        <v>20</v>
      </c>
    </row>
    <row r="24" spans="1:15" s="912" customFormat="1" ht="17.25" thickBot="1">
      <c r="A24" s="926" t="s">
        <v>803</v>
      </c>
      <c r="B24" s="776" t="s">
        <v>664</v>
      </c>
      <c r="C24" s="1217">
        <v>13000</v>
      </c>
      <c r="D24" s="1211">
        <v>3904.49</v>
      </c>
      <c r="E24" s="928">
        <f>C24-D24</f>
        <v>9095.51</v>
      </c>
      <c r="F24" s="929"/>
      <c r="G24" s="874">
        <f>F23-F24</f>
        <v>0</v>
      </c>
      <c r="H24" s="888"/>
      <c r="I24" s="1153"/>
      <c r="J24" s="1118"/>
      <c r="K24" s="1118"/>
      <c r="L24" s="1116"/>
      <c r="O24" s="915"/>
    </row>
    <row r="25" spans="1:15" s="912" customFormat="1" ht="17.25" thickTop="1">
      <c r="A25" s="922" t="s">
        <v>804</v>
      </c>
      <c r="B25" s="1218" t="s">
        <v>665</v>
      </c>
      <c r="C25" s="1216">
        <v>13000</v>
      </c>
      <c r="D25" s="1209">
        <v>3992.52</v>
      </c>
      <c r="E25" s="924">
        <f t="shared" ref="E25:E38" si="1">C25-D25</f>
        <v>9007.48</v>
      </c>
      <c r="F25" s="925"/>
      <c r="G25" s="870" t="s">
        <v>78</v>
      </c>
      <c r="H25" s="884"/>
      <c r="I25" s="1152" t="s">
        <v>683</v>
      </c>
      <c r="J25" s="1118"/>
      <c r="K25" s="1118"/>
      <c r="L25" s="1116"/>
    </row>
    <row r="26" spans="1:15" s="912" customFormat="1" ht="17.25" thickBot="1">
      <c r="A26" s="926" t="s">
        <v>805</v>
      </c>
      <c r="B26" s="776" t="s">
        <v>666</v>
      </c>
      <c r="C26" s="1217">
        <v>13000</v>
      </c>
      <c r="D26" s="1211">
        <v>3992.24</v>
      </c>
      <c r="E26" s="928">
        <f t="shared" si="1"/>
        <v>9007.76</v>
      </c>
      <c r="F26" s="929"/>
      <c r="G26" s="874">
        <f>F25-F26</f>
        <v>0</v>
      </c>
      <c r="H26" s="888"/>
      <c r="I26" s="1153"/>
      <c r="J26" s="1118"/>
      <c r="K26" s="1118"/>
      <c r="L26" s="1116"/>
      <c r="O26" s="915"/>
    </row>
    <row r="27" spans="1:15" s="912" customFormat="1" ht="17.25" thickTop="1">
      <c r="A27" s="922" t="s">
        <v>806</v>
      </c>
      <c r="B27" s="1218" t="s">
        <v>667</v>
      </c>
      <c r="C27" s="1216">
        <v>13000</v>
      </c>
      <c r="D27" s="1209">
        <v>3999.46</v>
      </c>
      <c r="E27" s="924">
        <f t="shared" si="1"/>
        <v>9000.5400000000009</v>
      </c>
      <c r="F27" s="925"/>
      <c r="G27" s="870" t="s">
        <v>78</v>
      </c>
      <c r="H27" s="884"/>
      <c r="I27" s="1152" t="s">
        <v>683</v>
      </c>
      <c r="J27" s="1118"/>
      <c r="K27" s="1118"/>
      <c r="L27" s="1116"/>
    </row>
    <row r="28" spans="1:15" s="912" customFormat="1" ht="17.25" thickBot="1">
      <c r="A28" s="926" t="s">
        <v>807</v>
      </c>
      <c r="B28" s="776" t="s">
        <v>668</v>
      </c>
      <c r="C28" s="1217">
        <v>13000</v>
      </c>
      <c r="D28" s="1211">
        <v>3999.26</v>
      </c>
      <c r="E28" s="928">
        <f t="shared" si="1"/>
        <v>9000.74</v>
      </c>
      <c r="F28" s="929"/>
      <c r="G28" s="874">
        <f>F27-F28</f>
        <v>0</v>
      </c>
      <c r="H28" s="888"/>
      <c r="I28" s="1153"/>
      <c r="J28" s="1118"/>
      <c r="K28" s="1118"/>
      <c r="L28" s="1116"/>
      <c r="O28" s="915"/>
    </row>
    <row r="29" spans="1:15" s="912" customFormat="1" ht="17.25" thickTop="1">
      <c r="A29" s="922" t="s">
        <v>808</v>
      </c>
      <c r="B29" s="1218" t="s">
        <v>1115</v>
      </c>
      <c r="C29" s="1216">
        <v>7000</v>
      </c>
      <c r="D29" s="1209">
        <v>3981.2</v>
      </c>
      <c r="E29" s="924">
        <f t="shared" si="1"/>
        <v>3018.8</v>
      </c>
      <c r="F29" s="925"/>
      <c r="G29" s="870" t="s">
        <v>78</v>
      </c>
      <c r="H29" s="884"/>
      <c r="I29" s="1152" t="s">
        <v>683</v>
      </c>
      <c r="J29" s="1118"/>
      <c r="K29" s="1118"/>
      <c r="L29" s="1116"/>
    </row>
    <row r="30" spans="1:15" s="912" customFormat="1" ht="17.25" thickBot="1">
      <c r="A30" s="926" t="s">
        <v>809</v>
      </c>
      <c r="B30" s="776" t="s">
        <v>1116</v>
      </c>
      <c r="C30" s="1217">
        <v>7000</v>
      </c>
      <c r="D30" s="1211">
        <v>3980.95</v>
      </c>
      <c r="E30" s="928">
        <f t="shared" si="1"/>
        <v>3019.05</v>
      </c>
      <c r="F30" s="929"/>
      <c r="G30" s="874">
        <f>F29-F30</f>
        <v>0</v>
      </c>
      <c r="H30" s="888"/>
      <c r="I30" s="1153"/>
      <c r="J30" s="1118"/>
      <c r="K30" s="1118"/>
      <c r="L30" s="1116"/>
    </row>
    <row r="31" spans="1:15" s="912" customFormat="1" ht="17.25" thickTop="1">
      <c r="A31" s="922" t="s">
        <v>810</v>
      </c>
      <c r="B31" s="1218" t="s">
        <v>1117</v>
      </c>
      <c r="C31" s="1216">
        <v>7000</v>
      </c>
      <c r="D31" s="1209">
        <v>3755.34</v>
      </c>
      <c r="E31" s="924">
        <f t="shared" si="1"/>
        <v>3244.66</v>
      </c>
      <c r="F31" s="925"/>
      <c r="G31" s="870" t="s">
        <v>78</v>
      </c>
      <c r="H31" s="884"/>
      <c r="I31" s="1152" t="s">
        <v>683</v>
      </c>
      <c r="J31" s="1118"/>
      <c r="K31" s="1118"/>
      <c r="L31" s="1116"/>
    </row>
    <row r="32" spans="1:15" s="912" customFormat="1" ht="17.25" thickBot="1">
      <c r="A32" s="926" t="s">
        <v>811</v>
      </c>
      <c r="B32" s="776" t="s">
        <v>1118</v>
      </c>
      <c r="C32" s="1217">
        <v>7000</v>
      </c>
      <c r="D32" s="1211">
        <v>3755.6</v>
      </c>
      <c r="E32" s="928">
        <f t="shared" si="1"/>
        <v>3244.4</v>
      </c>
      <c r="F32" s="929"/>
      <c r="G32" s="874">
        <f>F31-F32</f>
        <v>0</v>
      </c>
      <c r="H32" s="888"/>
      <c r="I32" s="1153"/>
      <c r="J32" s="1118"/>
      <c r="K32" s="1118"/>
      <c r="L32" s="1116"/>
      <c r="O32" s="915"/>
    </row>
    <row r="33" spans="1:15" s="912" customFormat="1" ht="17.25" thickTop="1">
      <c r="A33" s="922" t="s">
        <v>812</v>
      </c>
      <c r="B33" s="1218" t="s">
        <v>1119</v>
      </c>
      <c r="C33" s="1216">
        <v>7000</v>
      </c>
      <c r="D33" s="1209">
        <v>4171.74</v>
      </c>
      <c r="E33" s="924">
        <f t="shared" si="1"/>
        <v>2828.26</v>
      </c>
      <c r="F33" s="925"/>
      <c r="G33" s="870" t="s">
        <v>78</v>
      </c>
      <c r="H33" s="884"/>
      <c r="I33" s="1152" t="s">
        <v>683</v>
      </c>
      <c r="J33" s="1118"/>
      <c r="K33" s="1118"/>
      <c r="L33" s="1116"/>
    </row>
    <row r="34" spans="1:15" s="912" customFormat="1" ht="17.25" thickBot="1">
      <c r="A34" s="926" t="s">
        <v>813</v>
      </c>
      <c r="B34" s="776" t="s">
        <v>1120</v>
      </c>
      <c r="C34" s="1217">
        <v>7000</v>
      </c>
      <c r="D34" s="1211">
        <v>4172.51</v>
      </c>
      <c r="E34" s="928">
        <f t="shared" si="1"/>
        <v>2827.49</v>
      </c>
      <c r="F34" s="929"/>
      <c r="G34" s="874">
        <f>F33-F34</f>
        <v>0</v>
      </c>
      <c r="H34" s="888"/>
      <c r="I34" s="1153"/>
      <c r="J34" s="1118"/>
      <c r="K34" s="1118"/>
      <c r="L34" s="1116"/>
      <c r="O34" s="915"/>
    </row>
    <row r="35" spans="1:15" s="912" customFormat="1" ht="17.25" thickTop="1">
      <c r="A35" s="922" t="s">
        <v>814</v>
      </c>
      <c r="B35" s="1218" t="s">
        <v>1121</v>
      </c>
      <c r="C35" s="1216">
        <v>7000</v>
      </c>
      <c r="D35" s="1209">
        <v>4064.49</v>
      </c>
      <c r="E35" s="924">
        <f t="shared" si="1"/>
        <v>2935.51</v>
      </c>
      <c r="F35" s="925"/>
      <c r="G35" s="870" t="s">
        <v>78</v>
      </c>
      <c r="H35" s="884"/>
      <c r="I35" s="1152" t="s">
        <v>683</v>
      </c>
      <c r="J35" s="1118"/>
      <c r="K35" s="1118"/>
      <c r="L35" s="1116"/>
    </row>
    <row r="36" spans="1:15" s="912" customFormat="1" ht="17.25" thickBot="1">
      <c r="A36" s="926" t="s">
        <v>815</v>
      </c>
      <c r="B36" s="776" t="s">
        <v>1122</v>
      </c>
      <c r="C36" s="1217">
        <v>7000</v>
      </c>
      <c r="D36" s="1211">
        <v>4064.86</v>
      </c>
      <c r="E36" s="928">
        <f t="shared" si="1"/>
        <v>2935.14</v>
      </c>
      <c r="F36" s="929"/>
      <c r="G36" s="874">
        <f>F35-F36</f>
        <v>0</v>
      </c>
      <c r="H36" s="888"/>
      <c r="I36" s="1153"/>
      <c r="J36" s="1118"/>
      <c r="K36" s="1118"/>
      <c r="L36" s="1116"/>
      <c r="O36" s="915"/>
    </row>
    <row r="37" spans="1:15" s="912" customFormat="1" ht="17.25" thickTop="1">
      <c r="A37" s="922" t="s">
        <v>816</v>
      </c>
      <c r="B37" s="1218" t="s">
        <v>1123</v>
      </c>
      <c r="C37" s="1216"/>
      <c r="D37" s="923"/>
      <c r="E37" s="924">
        <f t="shared" si="1"/>
        <v>0</v>
      </c>
      <c r="F37" s="925"/>
      <c r="G37" s="870" t="s">
        <v>78</v>
      </c>
      <c r="H37" s="884"/>
      <c r="I37" s="1152" t="s">
        <v>683</v>
      </c>
      <c r="J37" s="1118"/>
      <c r="K37" s="1118"/>
      <c r="L37" s="1116"/>
    </row>
    <row r="38" spans="1:15" s="912" customFormat="1" ht="17.25" thickBot="1">
      <c r="A38" s="926" t="s">
        <v>817</v>
      </c>
      <c r="B38" s="776" t="s">
        <v>1123</v>
      </c>
      <c r="C38" s="1217"/>
      <c r="D38" s="927"/>
      <c r="E38" s="928">
        <f t="shared" si="1"/>
        <v>0</v>
      </c>
      <c r="F38" s="929"/>
      <c r="G38" s="874">
        <f>F37-F38</f>
        <v>0</v>
      </c>
      <c r="H38" s="888"/>
      <c r="I38" s="1153"/>
      <c r="J38" s="1119"/>
      <c r="K38" s="1119"/>
      <c r="L38" s="1154"/>
      <c r="O38" s="915"/>
    </row>
    <row r="39" spans="1:15" ht="17.25" thickTop="1"/>
  </sheetData>
  <sheetProtection password="AAE5" sheet="1" objects="1" scenarios="1" selectLockedCells="1"/>
  <mergeCells count="22">
    <mergeCell ref="I4:I5"/>
    <mergeCell ref="K4:K19"/>
    <mergeCell ref="L4:L19"/>
    <mergeCell ref="J4:J19"/>
    <mergeCell ref="J23:J38"/>
    <mergeCell ref="K23:K38"/>
    <mergeCell ref="I16:I17"/>
    <mergeCell ref="I12:I13"/>
    <mergeCell ref="I18:I19"/>
    <mergeCell ref="I6:I7"/>
    <mergeCell ref="L23:L38"/>
    <mergeCell ref="I35:I36"/>
    <mergeCell ref="I29:I30"/>
    <mergeCell ref="I31:I32"/>
    <mergeCell ref="I33:I34"/>
    <mergeCell ref="I8:I9"/>
    <mergeCell ref="I10:I11"/>
    <mergeCell ref="I14:I15"/>
    <mergeCell ref="I25:I26"/>
    <mergeCell ref="I27:I28"/>
    <mergeCell ref="I37:I38"/>
    <mergeCell ref="I23:I24"/>
  </mergeCells>
  <phoneticPr fontId="35" type="noConversion"/>
  <conditionalFormatting sqref="D20:D21">
    <cfRule type="cellIs" dxfId="357" priority="32" stopIfTrue="1" operator="greaterThan">
      <formula>3000</formula>
    </cfRule>
  </conditionalFormatting>
  <conditionalFormatting sqref="G24 G26 G28 G30 G32 G34 G36 G38 G5 G7 G9 G11 G13 G15 G17 G19 E20:E21">
    <cfRule type="cellIs" dxfId="356" priority="33" stopIfTrue="1" operator="notBetween">
      <formula>-2</formula>
      <formula>2</formula>
    </cfRule>
  </conditionalFormatting>
  <conditionalFormatting sqref="H23:H38 H4:H19 F20:F21">
    <cfRule type="cellIs" dxfId="355" priority="31" stopIfTrue="1" operator="greaterThan">
      <formula>2</formula>
    </cfRule>
  </conditionalFormatting>
  <conditionalFormatting sqref="F4">
    <cfRule type="cellIs" dxfId="354" priority="37" stopIfTrue="1" operator="greaterThan">
      <formula>$E$4</formula>
    </cfRule>
  </conditionalFormatting>
  <conditionalFormatting sqref="F5">
    <cfRule type="cellIs" dxfId="353" priority="38" stopIfTrue="1" operator="greaterThan">
      <formula>$E$5</formula>
    </cfRule>
  </conditionalFormatting>
  <conditionalFormatting sqref="F6">
    <cfRule type="cellIs" dxfId="352" priority="39" stopIfTrue="1" operator="greaterThan">
      <formula>$E$6</formula>
    </cfRule>
  </conditionalFormatting>
  <conditionalFormatting sqref="F7">
    <cfRule type="cellIs" dxfId="351" priority="40" stopIfTrue="1" operator="greaterThan">
      <formula>$E$7</formula>
    </cfRule>
  </conditionalFormatting>
  <conditionalFormatting sqref="F8">
    <cfRule type="cellIs" dxfId="350" priority="41" stopIfTrue="1" operator="greaterThan">
      <formula>$E$8</formula>
    </cfRule>
  </conditionalFormatting>
  <conditionalFormatting sqref="F9">
    <cfRule type="cellIs" dxfId="349" priority="42" stopIfTrue="1" operator="greaterThan">
      <formula>$E$9</formula>
    </cfRule>
  </conditionalFormatting>
  <conditionalFormatting sqref="F10">
    <cfRule type="cellIs" dxfId="348" priority="43" stopIfTrue="1" operator="greaterThan">
      <formula>$E$10</formula>
    </cfRule>
  </conditionalFormatting>
  <conditionalFormatting sqref="F11">
    <cfRule type="cellIs" dxfId="347" priority="44" stopIfTrue="1" operator="greaterThan">
      <formula>$E$11</formula>
    </cfRule>
  </conditionalFormatting>
  <conditionalFormatting sqref="F12">
    <cfRule type="cellIs" dxfId="346" priority="45" stopIfTrue="1" operator="greaterThan">
      <formula>$E$12</formula>
    </cfRule>
  </conditionalFormatting>
  <conditionalFormatting sqref="F13">
    <cfRule type="cellIs" dxfId="345" priority="46" stopIfTrue="1" operator="greaterThan">
      <formula>$E$13</formula>
    </cfRule>
  </conditionalFormatting>
  <conditionalFormatting sqref="F14">
    <cfRule type="cellIs" dxfId="344" priority="47" stopIfTrue="1" operator="greaterThan">
      <formula>$E$14</formula>
    </cfRule>
  </conditionalFormatting>
  <conditionalFormatting sqref="F15">
    <cfRule type="cellIs" dxfId="343" priority="48" stopIfTrue="1" operator="greaterThan">
      <formula>$E$15</formula>
    </cfRule>
  </conditionalFormatting>
  <conditionalFormatting sqref="F16">
    <cfRule type="cellIs" dxfId="342" priority="49" stopIfTrue="1" operator="greaterThan">
      <formula>$E$16</formula>
    </cfRule>
  </conditionalFormatting>
  <conditionalFormatting sqref="F17">
    <cfRule type="cellIs" dxfId="341" priority="50" stopIfTrue="1" operator="greaterThan">
      <formula>$E$17</formula>
    </cfRule>
  </conditionalFormatting>
  <conditionalFormatting sqref="F18">
    <cfRule type="cellIs" dxfId="340" priority="51" stopIfTrue="1" operator="greaterThan">
      <formula>$E$18</formula>
    </cfRule>
  </conditionalFormatting>
  <conditionalFormatting sqref="F19">
    <cfRule type="cellIs" dxfId="339" priority="52" stopIfTrue="1" operator="greaterThan">
      <formula>$E$19</formula>
    </cfRule>
  </conditionalFormatting>
  <conditionalFormatting sqref="F23">
    <cfRule type="cellIs" dxfId="338" priority="53" stopIfTrue="1" operator="greaterThan">
      <formula>$E$23</formula>
    </cfRule>
  </conditionalFormatting>
  <conditionalFormatting sqref="F24">
    <cfRule type="cellIs" dxfId="337" priority="54" stopIfTrue="1" operator="greaterThan">
      <formula>$E$24</formula>
    </cfRule>
  </conditionalFormatting>
  <conditionalFormatting sqref="F25">
    <cfRule type="cellIs" dxfId="336" priority="55" stopIfTrue="1" operator="greaterThan">
      <formula>$E$25</formula>
    </cfRule>
  </conditionalFormatting>
  <conditionalFormatting sqref="F26">
    <cfRule type="cellIs" dxfId="335" priority="56" stopIfTrue="1" operator="greaterThan">
      <formula>$E$26</formula>
    </cfRule>
  </conditionalFormatting>
  <conditionalFormatting sqref="F27">
    <cfRule type="cellIs" dxfId="334" priority="57" stopIfTrue="1" operator="greaterThan">
      <formula>$E$27</formula>
    </cfRule>
  </conditionalFormatting>
  <conditionalFormatting sqref="F28">
    <cfRule type="cellIs" dxfId="333" priority="58" stopIfTrue="1" operator="greaterThan">
      <formula>$E$28</formula>
    </cfRule>
  </conditionalFormatting>
  <conditionalFormatting sqref="F29">
    <cfRule type="cellIs" dxfId="332" priority="59" stopIfTrue="1" operator="greaterThan">
      <formula>$E$29</formula>
    </cfRule>
  </conditionalFormatting>
  <conditionalFormatting sqref="F30">
    <cfRule type="cellIs" dxfId="331" priority="60" stopIfTrue="1" operator="greaterThan">
      <formula>$E$30</formula>
    </cfRule>
  </conditionalFormatting>
  <conditionalFormatting sqref="F31">
    <cfRule type="cellIs" dxfId="330" priority="61" stopIfTrue="1" operator="greaterThan">
      <formula>$E$31</formula>
    </cfRule>
  </conditionalFormatting>
  <conditionalFormatting sqref="F32">
    <cfRule type="cellIs" dxfId="329" priority="62" stopIfTrue="1" operator="greaterThan">
      <formula>$E$32</formula>
    </cfRule>
  </conditionalFormatting>
  <conditionalFormatting sqref="F33">
    <cfRule type="cellIs" dxfId="328" priority="63" stopIfTrue="1" operator="greaterThan">
      <formula>$E$33</formula>
    </cfRule>
  </conditionalFormatting>
  <conditionalFormatting sqref="F34">
    <cfRule type="cellIs" dxfId="327" priority="64" stopIfTrue="1" operator="greaterThan">
      <formula>$E$34</formula>
    </cfRule>
  </conditionalFormatting>
  <conditionalFormatting sqref="F35">
    <cfRule type="cellIs" dxfId="326" priority="65" stopIfTrue="1" operator="greaterThan">
      <formula>$E$35</formula>
    </cfRule>
  </conditionalFormatting>
  <conditionalFormatting sqref="F36">
    <cfRule type="cellIs" dxfId="325" priority="66" stopIfTrue="1" operator="greaterThan">
      <formula>$E$36</formula>
    </cfRule>
  </conditionalFormatting>
  <conditionalFormatting sqref="F37">
    <cfRule type="cellIs" dxfId="324" priority="67" stopIfTrue="1" operator="greaterThan">
      <formula>$E$37</formula>
    </cfRule>
  </conditionalFormatting>
  <conditionalFormatting sqref="F38">
    <cfRule type="cellIs" dxfId="323" priority="68" stopIfTrue="1" operator="greaterThan">
      <formula>$E$38</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Sheet11" enableFormatConditionsCalculation="0">
    <tabColor indexed="41"/>
  </sheetPr>
  <dimension ref="A1:O11"/>
  <sheetViews>
    <sheetView workbookViewId="0">
      <selection activeCell="H7" sqref="H7"/>
    </sheetView>
  </sheetViews>
  <sheetFormatPr defaultColWidth="20.85546875" defaultRowHeight="16.5"/>
  <cols>
    <col min="1" max="1" width="26.5703125" style="706" customWidth="1"/>
    <col min="2" max="2" width="20.85546875" style="695" customWidth="1"/>
    <col min="3" max="3" width="24.85546875" style="726" customWidth="1"/>
    <col min="4" max="5" width="20.85546875" style="695" customWidth="1"/>
    <col min="6" max="8" width="20.85546875" style="706" customWidth="1"/>
    <col min="9" max="9" width="27.42578125" style="706" customWidth="1"/>
    <col min="10" max="16384" width="20.85546875" style="706"/>
  </cols>
  <sheetData>
    <row r="1" spans="1:15" ht="28.5" thickBot="1">
      <c r="A1" s="714" t="s">
        <v>75</v>
      </c>
      <c r="B1" s="724"/>
    </row>
    <row r="2" spans="1:15" s="728" customFormat="1" ht="34.5" thickTop="1" thickBot="1">
      <c r="A2" s="732" t="s">
        <v>734</v>
      </c>
      <c r="B2" s="750" t="s">
        <v>1050</v>
      </c>
      <c r="C2" s="750" t="s">
        <v>3</v>
      </c>
      <c r="D2" s="750" t="s">
        <v>1051</v>
      </c>
      <c r="E2" s="750" t="s">
        <v>840</v>
      </c>
      <c r="F2" s="743" t="s">
        <v>796</v>
      </c>
      <c r="G2" s="744" t="s">
        <v>2</v>
      </c>
      <c r="H2" s="742" t="s">
        <v>776</v>
      </c>
      <c r="I2" s="742" t="s">
        <v>4</v>
      </c>
      <c r="J2" s="742" t="s">
        <v>774</v>
      </c>
      <c r="K2" s="742" t="s">
        <v>736</v>
      </c>
      <c r="L2" s="839" t="s">
        <v>801</v>
      </c>
    </row>
    <row r="3" spans="1:15" s="728" customFormat="1" ht="17.25" thickTop="1">
      <c r="A3" s="789" t="s">
        <v>832</v>
      </c>
      <c r="B3" s="1218" t="s">
        <v>832</v>
      </c>
      <c r="C3" s="1219">
        <v>3500</v>
      </c>
      <c r="D3" s="1210">
        <v>708.75</v>
      </c>
      <c r="E3" s="803">
        <f t="shared" ref="E3:E10" si="0">C3-D3</f>
        <v>2791.25</v>
      </c>
      <c r="F3" s="691"/>
      <c r="G3" s="696" t="s">
        <v>658</v>
      </c>
      <c r="H3" s="791"/>
      <c r="I3" s="1160" t="s">
        <v>1134</v>
      </c>
      <c r="J3" s="1155">
        <v>2</v>
      </c>
      <c r="K3" s="1155" t="s">
        <v>842</v>
      </c>
      <c r="L3" s="1157">
        <v>20</v>
      </c>
    </row>
    <row r="4" spans="1:15" s="728" customFormat="1">
      <c r="A4" s="810" t="s">
        <v>833</v>
      </c>
      <c r="B4" s="812" t="s">
        <v>833</v>
      </c>
      <c r="C4" s="1220">
        <v>3500</v>
      </c>
      <c r="D4" s="1210">
        <v>708.74</v>
      </c>
      <c r="E4" s="803">
        <f t="shared" si="0"/>
        <v>2791.26</v>
      </c>
      <c r="F4" s="691"/>
      <c r="G4" s="696">
        <f>F3-F4</f>
        <v>0</v>
      </c>
      <c r="H4" s="791"/>
      <c r="I4" s="1161"/>
      <c r="J4" s="1155"/>
      <c r="K4" s="1155"/>
      <c r="L4" s="1158"/>
      <c r="O4" s="729"/>
    </row>
    <row r="5" spans="1:15" s="728" customFormat="1">
      <c r="A5" s="810" t="s">
        <v>834</v>
      </c>
      <c r="B5" s="812" t="s">
        <v>834</v>
      </c>
      <c r="C5" s="1220">
        <v>3500</v>
      </c>
      <c r="D5" s="1210">
        <v>656.45</v>
      </c>
      <c r="E5" s="803">
        <f t="shared" si="0"/>
        <v>2843.55</v>
      </c>
      <c r="F5" s="691"/>
      <c r="G5" s="696">
        <f>F3-F5</f>
        <v>0</v>
      </c>
      <c r="H5" s="791"/>
      <c r="I5" s="1161"/>
      <c r="J5" s="1155"/>
      <c r="K5" s="1155"/>
      <c r="L5" s="1158"/>
    </row>
    <row r="6" spans="1:15" s="728" customFormat="1">
      <c r="A6" s="810" t="s">
        <v>835</v>
      </c>
      <c r="B6" s="812" t="s">
        <v>835</v>
      </c>
      <c r="C6" s="1220">
        <v>3500</v>
      </c>
      <c r="D6" s="1210">
        <v>656.03</v>
      </c>
      <c r="E6" s="803">
        <f t="shared" si="0"/>
        <v>2843.9700000000003</v>
      </c>
      <c r="F6" s="691"/>
      <c r="G6" s="696">
        <f>F5-F6</f>
        <v>0</v>
      </c>
      <c r="H6" s="791"/>
      <c r="I6" s="1161"/>
      <c r="J6" s="1155"/>
      <c r="K6" s="1155"/>
      <c r="L6" s="1158"/>
      <c r="N6" s="730"/>
    </row>
    <row r="7" spans="1:15" s="728" customFormat="1">
      <c r="A7" s="810" t="s">
        <v>836</v>
      </c>
      <c r="B7" s="812" t="s">
        <v>836</v>
      </c>
      <c r="C7" s="1220">
        <v>3500</v>
      </c>
      <c r="D7" s="1210">
        <v>693.51</v>
      </c>
      <c r="E7" s="803">
        <f t="shared" si="0"/>
        <v>2806.49</v>
      </c>
      <c r="F7" s="691"/>
      <c r="G7" s="696">
        <f>F3-F7</f>
        <v>0</v>
      </c>
      <c r="H7" s="791"/>
      <c r="I7" s="1161"/>
      <c r="J7" s="1155"/>
      <c r="K7" s="1155"/>
      <c r="L7" s="1158"/>
      <c r="O7" s="729"/>
    </row>
    <row r="8" spans="1:15" s="728" customFormat="1">
      <c r="A8" s="810" t="s">
        <v>837</v>
      </c>
      <c r="B8" s="812" t="s">
        <v>837</v>
      </c>
      <c r="C8" s="1220">
        <v>3500</v>
      </c>
      <c r="D8" s="1210">
        <v>693.8</v>
      </c>
      <c r="E8" s="803">
        <f t="shared" si="0"/>
        <v>2806.2</v>
      </c>
      <c r="F8" s="691"/>
      <c r="G8" s="696">
        <f>F7-F8</f>
        <v>0</v>
      </c>
      <c r="H8" s="791"/>
      <c r="I8" s="1161"/>
      <c r="J8" s="1155"/>
      <c r="K8" s="1155"/>
      <c r="L8" s="1158"/>
    </row>
    <row r="9" spans="1:15" s="728" customFormat="1">
      <c r="A9" s="810" t="s">
        <v>838</v>
      </c>
      <c r="B9" s="812" t="s">
        <v>838</v>
      </c>
      <c r="C9" s="1220">
        <v>3500</v>
      </c>
      <c r="D9" s="1210">
        <v>727.2</v>
      </c>
      <c r="E9" s="803">
        <f t="shared" si="0"/>
        <v>2772.8</v>
      </c>
      <c r="F9" s="691"/>
      <c r="G9" s="696">
        <f>F3-F9</f>
        <v>0</v>
      </c>
      <c r="H9" s="791"/>
      <c r="I9" s="1161"/>
      <c r="J9" s="1155"/>
      <c r="K9" s="1155"/>
      <c r="L9" s="1158"/>
      <c r="N9" s="730"/>
    </row>
    <row r="10" spans="1:15" s="728" customFormat="1" ht="17.25" thickBot="1">
      <c r="A10" s="790" t="s">
        <v>839</v>
      </c>
      <c r="B10" s="776" t="s">
        <v>839</v>
      </c>
      <c r="C10" s="811">
        <v>3500</v>
      </c>
      <c r="D10" s="1211">
        <v>727.25</v>
      </c>
      <c r="E10" s="804">
        <f t="shared" si="0"/>
        <v>2772.75</v>
      </c>
      <c r="F10" s="697"/>
      <c r="G10" s="717">
        <f>F9-F10</f>
        <v>0</v>
      </c>
      <c r="H10" s="698"/>
      <c r="I10" s="1162"/>
      <c r="J10" s="1156"/>
      <c r="K10" s="1156"/>
      <c r="L10" s="1159"/>
      <c r="O10" s="729"/>
    </row>
    <row r="11" spans="1:15" ht="17.25" thickTop="1"/>
  </sheetData>
  <sheetProtection password="AAE5" sheet="1" objects="1" scenarios="1" selectLockedCells="1"/>
  <mergeCells count="4">
    <mergeCell ref="K3:K10"/>
    <mergeCell ref="L3:L10"/>
    <mergeCell ref="I3:I10"/>
    <mergeCell ref="J3:J10"/>
  </mergeCells>
  <phoneticPr fontId="35" type="noConversion"/>
  <conditionalFormatting sqref="H3:H10">
    <cfRule type="cellIs" dxfId="50" priority="9" stopIfTrue="1" operator="greaterThan">
      <formula>2</formula>
    </cfRule>
  </conditionalFormatting>
  <conditionalFormatting sqref="G5 G7 G9">
    <cfRule type="cellIs" dxfId="40" priority="11" stopIfTrue="1" operator="notBetween">
      <formula>-500</formula>
      <formula>500</formula>
    </cfRule>
  </conditionalFormatting>
  <conditionalFormatting sqref="G4 G6 G8 G10">
    <cfRule type="cellIs" dxfId="49" priority="15" stopIfTrue="1" operator="notBetween">
      <formula>-2</formula>
      <formula>2</formula>
    </cfRule>
  </conditionalFormatting>
  <conditionalFormatting sqref="F3">
    <cfRule type="cellIs" dxfId="48" priority="19" stopIfTrue="1" operator="greaterThan">
      <formula>$E$3</formula>
    </cfRule>
  </conditionalFormatting>
  <conditionalFormatting sqref="F4">
    <cfRule type="cellIs" dxfId="47" priority="20" stopIfTrue="1" operator="greaterThan">
      <formula>$E$4</formula>
    </cfRule>
  </conditionalFormatting>
  <conditionalFormatting sqref="F5">
    <cfRule type="cellIs" dxfId="46" priority="21" stopIfTrue="1" operator="greaterThan">
      <formula>$E$5</formula>
    </cfRule>
  </conditionalFormatting>
  <conditionalFormatting sqref="F6">
    <cfRule type="cellIs" dxfId="45" priority="22" stopIfTrue="1" operator="greaterThan">
      <formula>$E$6</formula>
    </cfRule>
  </conditionalFormatting>
  <conditionalFormatting sqref="F7">
    <cfRule type="cellIs" dxfId="44" priority="23" stopIfTrue="1" operator="greaterThan">
      <formula>$E$7</formula>
    </cfRule>
  </conditionalFormatting>
  <conditionalFormatting sqref="F8">
    <cfRule type="cellIs" dxfId="43" priority="24" stopIfTrue="1" operator="greaterThan">
      <formula>$E$8</formula>
    </cfRule>
  </conditionalFormatting>
  <conditionalFormatting sqref="F9">
    <cfRule type="cellIs" dxfId="42" priority="25" stopIfTrue="1" operator="greaterThan">
      <formula>$E$9</formula>
    </cfRule>
  </conditionalFormatting>
  <conditionalFormatting sqref="F10">
    <cfRule type="cellIs" dxfId="41" priority="26" stopIfTrue="1" operator="greaterThan">
      <formula>$E$10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sheetPr codeName="Sheet9" enableFormatConditionsCalculation="0">
    <tabColor indexed="41"/>
  </sheetPr>
  <dimension ref="A1:P10"/>
  <sheetViews>
    <sheetView topLeftCell="B2" workbookViewId="0">
      <selection activeCell="H8" sqref="H8"/>
    </sheetView>
  </sheetViews>
  <sheetFormatPr defaultColWidth="10.28515625" defaultRowHeight="16.5"/>
  <cols>
    <col min="1" max="1" width="28.140625" style="706" customWidth="1"/>
    <col min="2" max="2" width="21.85546875" style="695" customWidth="1"/>
    <col min="3" max="3" width="25.42578125" style="731" customWidth="1"/>
    <col min="4" max="4" width="18.28515625" style="726" customWidth="1"/>
    <col min="5" max="5" width="24.5703125" style="695" customWidth="1"/>
    <col min="6" max="6" width="19.140625" style="706" customWidth="1"/>
    <col min="7" max="7" width="12" style="706" customWidth="1"/>
    <col min="8" max="8" width="17.85546875" style="706" customWidth="1"/>
    <col min="9" max="9" width="17.7109375" style="706" customWidth="1"/>
    <col min="10" max="10" width="13.42578125" style="706" customWidth="1"/>
    <col min="11" max="11" width="17.7109375" style="706" customWidth="1"/>
    <col min="12" max="12" width="14.7109375" style="706" customWidth="1"/>
    <col min="13" max="13" width="25.85546875" style="706" customWidth="1"/>
    <col min="14" max="16384" width="10.28515625" style="706"/>
  </cols>
  <sheetData>
    <row r="1" spans="1:16" ht="28.5" thickBot="1">
      <c r="A1" s="714" t="s">
        <v>73</v>
      </c>
      <c r="B1" s="724"/>
      <c r="C1" s="725"/>
    </row>
    <row r="2" spans="1:16" s="728" customFormat="1" ht="34.5" thickTop="1" thickBot="1">
      <c r="A2" s="708" t="s">
        <v>734</v>
      </c>
      <c r="B2" s="775" t="s">
        <v>1050</v>
      </c>
      <c r="C2" s="775" t="s">
        <v>3</v>
      </c>
      <c r="D2" s="775" t="s">
        <v>1051</v>
      </c>
      <c r="E2" s="775" t="s">
        <v>798</v>
      </c>
      <c r="F2" s="743" t="s">
        <v>826</v>
      </c>
      <c r="G2" s="744" t="s">
        <v>2</v>
      </c>
      <c r="H2" s="742" t="s">
        <v>776</v>
      </c>
      <c r="I2" s="742" t="s">
        <v>4</v>
      </c>
      <c r="J2" s="707" t="s">
        <v>777</v>
      </c>
      <c r="K2" s="707" t="s">
        <v>740</v>
      </c>
      <c r="L2" s="809" t="s">
        <v>831</v>
      </c>
      <c r="M2" s="718" t="s">
        <v>799</v>
      </c>
    </row>
    <row r="3" spans="1:16" s="728" customFormat="1" ht="17.25" thickTop="1">
      <c r="A3" s="930" t="s">
        <v>822</v>
      </c>
      <c r="B3" s="795" t="s">
        <v>1124</v>
      </c>
      <c r="C3" s="796">
        <v>9000</v>
      </c>
      <c r="D3" s="805">
        <v>2656</v>
      </c>
      <c r="E3" s="1221">
        <f t="shared" ref="E3:E9" si="0">C3-D3</f>
        <v>6344</v>
      </c>
      <c r="F3" s="765"/>
      <c r="G3" s="719" t="s">
        <v>658</v>
      </c>
      <c r="H3" s="689"/>
      <c r="I3" s="1148" t="s">
        <v>1135</v>
      </c>
      <c r="J3" s="1166" t="s">
        <v>825</v>
      </c>
      <c r="K3" s="1166" t="s">
        <v>829</v>
      </c>
      <c r="L3" s="1163">
        <v>12</v>
      </c>
      <c r="M3" s="1145">
        <v>12</v>
      </c>
    </row>
    <row r="4" spans="1:16" s="728" customFormat="1">
      <c r="A4" s="931" t="s">
        <v>1130</v>
      </c>
      <c r="B4" s="797" t="s">
        <v>1125</v>
      </c>
      <c r="C4" s="798">
        <v>9000</v>
      </c>
      <c r="D4" s="806">
        <v>2655</v>
      </c>
      <c r="E4" s="1222">
        <f t="shared" si="0"/>
        <v>6345</v>
      </c>
      <c r="F4" s="808"/>
      <c r="G4" s="696">
        <f>F3-F4</f>
        <v>0</v>
      </c>
      <c r="H4" s="690"/>
      <c r="I4" s="1149"/>
      <c r="J4" s="1167"/>
      <c r="K4" s="1167"/>
      <c r="L4" s="1164"/>
      <c r="M4" s="1146"/>
      <c r="P4" s="729"/>
    </row>
    <row r="5" spans="1:16" s="728" customFormat="1">
      <c r="A5" s="931" t="s">
        <v>823</v>
      </c>
      <c r="B5" s="797" t="s">
        <v>1126</v>
      </c>
      <c r="C5" s="798">
        <v>9000</v>
      </c>
      <c r="D5" s="806">
        <v>2655</v>
      </c>
      <c r="E5" s="1222">
        <f t="shared" si="0"/>
        <v>6345</v>
      </c>
      <c r="F5" s="808"/>
      <c r="G5" s="696">
        <f>F3-F5</f>
        <v>0</v>
      </c>
      <c r="H5" s="690"/>
      <c r="I5" s="1149"/>
      <c r="J5" s="1167"/>
      <c r="K5" s="1167"/>
      <c r="L5" s="1164"/>
      <c r="M5" s="1146"/>
    </row>
    <row r="6" spans="1:16" s="728" customFormat="1">
      <c r="A6" s="931" t="s">
        <v>824</v>
      </c>
      <c r="B6" s="797" t="s">
        <v>1127</v>
      </c>
      <c r="C6" s="798">
        <v>9000</v>
      </c>
      <c r="D6" s="806">
        <v>2656</v>
      </c>
      <c r="E6" s="1222">
        <f t="shared" si="0"/>
        <v>6344</v>
      </c>
      <c r="F6" s="808"/>
      <c r="G6" s="696">
        <f>F3-F6</f>
        <v>0</v>
      </c>
      <c r="H6" s="690"/>
      <c r="I6" s="1149"/>
      <c r="J6" s="1167"/>
      <c r="K6" s="1167"/>
      <c r="L6" s="1164"/>
      <c r="M6" s="1146"/>
      <c r="O6" s="730"/>
    </row>
    <row r="7" spans="1:16" s="728" customFormat="1">
      <c r="A7" s="931" t="s">
        <v>680</v>
      </c>
      <c r="B7" s="797" t="s">
        <v>1128</v>
      </c>
      <c r="C7" s="798">
        <v>9000</v>
      </c>
      <c r="D7" s="806">
        <v>2656</v>
      </c>
      <c r="E7" s="1222">
        <f t="shared" si="0"/>
        <v>6344</v>
      </c>
      <c r="F7" s="808"/>
      <c r="G7" s="696">
        <f>F3-F7</f>
        <v>0</v>
      </c>
      <c r="H7" s="690"/>
      <c r="I7" s="1151"/>
      <c r="J7" s="1168"/>
      <c r="K7" s="1168"/>
      <c r="L7" s="1164"/>
      <c r="M7" s="1146"/>
      <c r="O7" s="730"/>
    </row>
    <row r="8" spans="1:16" s="728" customFormat="1">
      <c r="A8" s="931" t="s">
        <v>681</v>
      </c>
      <c r="B8" s="797" t="s">
        <v>773</v>
      </c>
      <c r="C8" s="798"/>
      <c r="D8" s="806"/>
      <c r="E8" s="1222">
        <f t="shared" si="0"/>
        <v>0</v>
      </c>
      <c r="F8" s="808"/>
      <c r="G8" s="696">
        <f>F3-F8</f>
        <v>0</v>
      </c>
      <c r="H8" s="690"/>
      <c r="I8" s="1151"/>
      <c r="J8" s="1168"/>
      <c r="K8" s="1168"/>
      <c r="L8" s="1164"/>
      <c r="M8" s="1146"/>
      <c r="O8" s="730"/>
    </row>
    <row r="9" spans="1:16" s="728" customFormat="1" ht="17.25" thickBot="1">
      <c r="A9" s="932" t="s">
        <v>662</v>
      </c>
      <c r="B9" s="799" t="s">
        <v>1129</v>
      </c>
      <c r="C9" s="800">
        <v>9000</v>
      </c>
      <c r="D9" s="807">
        <v>2655</v>
      </c>
      <c r="E9" s="1223">
        <f t="shared" si="0"/>
        <v>6345</v>
      </c>
      <c r="F9" s="767"/>
      <c r="G9" s="717">
        <f>F3-F9</f>
        <v>0</v>
      </c>
      <c r="H9" s="692"/>
      <c r="I9" s="1150"/>
      <c r="J9" s="1169"/>
      <c r="K9" s="1169"/>
      <c r="L9" s="1165"/>
      <c r="M9" s="1147"/>
      <c r="P9" s="729"/>
    </row>
    <row r="10" spans="1:16" ht="17.25" thickTop="1"/>
  </sheetData>
  <sheetProtection password="AAE5" sheet="1" objects="1" scenarios="1" selectLockedCells="1"/>
  <mergeCells count="5">
    <mergeCell ref="I3:I9"/>
    <mergeCell ref="L3:L9"/>
    <mergeCell ref="M3:M9"/>
    <mergeCell ref="J3:J9"/>
    <mergeCell ref="K3:K9"/>
  </mergeCells>
  <phoneticPr fontId="35" type="noConversion"/>
  <conditionalFormatting sqref="G4:G9">
    <cfRule type="cellIs" dxfId="32" priority="6" stopIfTrue="1" operator="notBetween">
      <formula>-100</formula>
      <formula>100</formula>
    </cfRule>
  </conditionalFormatting>
  <conditionalFormatting sqref="F3">
    <cfRule type="cellIs" dxfId="39" priority="8" stopIfTrue="1" operator="greaterThan">
      <formula>$E$3</formula>
    </cfRule>
  </conditionalFormatting>
  <conditionalFormatting sqref="F4">
    <cfRule type="cellIs" dxfId="38" priority="9" stopIfTrue="1" operator="greaterThan">
      <formula>$E$4</formula>
    </cfRule>
  </conditionalFormatting>
  <conditionalFormatting sqref="F5">
    <cfRule type="cellIs" dxfId="37" priority="10" stopIfTrue="1" operator="greaterThan">
      <formula>$E$5</formula>
    </cfRule>
  </conditionalFormatting>
  <conditionalFormatting sqref="F6">
    <cfRule type="cellIs" dxfId="36" priority="11" stopIfTrue="1" operator="greaterThan">
      <formula>$E$6</formula>
    </cfRule>
  </conditionalFormatting>
  <conditionalFormatting sqref="F7">
    <cfRule type="cellIs" dxfId="35" priority="12" stopIfTrue="1" operator="greaterThan">
      <formula>$E$7</formula>
    </cfRule>
  </conditionalFormatting>
  <conditionalFormatting sqref="F8">
    <cfRule type="cellIs" dxfId="34" priority="13" stopIfTrue="1" operator="greaterThan">
      <formula>$E$8</formula>
    </cfRule>
  </conditionalFormatting>
  <conditionalFormatting sqref="F9">
    <cfRule type="cellIs" dxfId="33" priority="14" stopIfTrue="1" operator="greaterThan">
      <formula>$E$9</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sheetPr codeName="Sheet13" enableFormatConditionsCalculation="0">
    <tabColor indexed="41"/>
  </sheetPr>
  <dimension ref="A1:P11"/>
  <sheetViews>
    <sheetView workbookViewId="0">
      <selection activeCell="H5" sqref="H5"/>
    </sheetView>
  </sheetViews>
  <sheetFormatPr defaultColWidth="10.28515625" defaultRowHeight="16.5"/>
  <cols>
    <col min="1" max="1" width="27.42578125" style="706" customWidth="1"/>
    <col min="2" max="2" width="24.42578125" style="695" customWidth="1"/>
    <col min="3" max="3" width="24.7109375" style="726" customWidth="1"/>
    <col min="4" max="4" width="17.5703125" style="695" customWidth="1"/>
    <col min="5" max="5" width="32.28515625" style="695" customWidth="1"/>
    <col min="6" max="6" width="20.5703125" style="693" customWidth="1"/>
    <col min="7" max="7" width="15.85546875" style="706" customWidth="1"/>
    <col min="8" max="8" width="12.5703125" style="706" customWidth="1"/>
    <col min="9" max="9" width="19.28515625" style="693" customWidth="1"/>
    <col min="10" max="10" width="10.28515625" style="706"/>
    <col min="11" max="11" width="15.28515625" style="706" customWidth="1"/>
    <col min="12" max="12" width="15" style="706" customWidth="1"/>
    <col min="13" max="13" width="21.28515625" style="706" customWidth="1"/>
    <col min="14" max="16384" width="10.28515625" style="706"/>
  </cols>
  <sheetData>
    <row r="1" spans="1:16" ht="28.5" thickBot="1">
      <c r="A1" s="714" t="s">
        <v>862</v>
      </c>
      <c r="B1" s="724"/>
    </row>
    <row r="2" spans="1:16" s="728" customFormat="1" ht="34.5" thickTop="1" thickBot="1">
      <c r="A2" s="708" t="s">
        <v>734</v>
      </c>
      <c r="B2" s="775" t="s">
        <v>1050</v>
      </c>
      <c r="C2" s="775" t="s">
        <v>3</v>
      </c>
      <c r="D2" s="775" t="s">
        <v>1051</v>
      </c>
      <c r="E2" s="775" t="s">
        <v>875</v>
      </c>
      <c r="F2" s="709" t="s">
        <v>796</v>
      </c>
      <c r="G2" s="744" t="s">
        <v>2</v>
      </c>
      <c r="H2" s="742" t="s">
        <v>776</v>
      </c>
      <c r="I2" s="742" t="s">
        <v>4</v>
      </c>
      <c r="J2" s="711" t="s">
        <v>774</v>
      </c>
      <c r="K2" s="711" t="s">
        <v>736</v>
      </c>
      <c r="L2" s="711" t="s">
        <v>863</v>
      </c>
      <c r="M2" s="711" t="s">
        <v>801</v>
      </c>
    </row>
    <row r="3" spans="1:16" s="728" customFormat="1" ht="17.25" thickTop="1">
      <c r="A3" s="773" t="s">
        <v>866</v>
      </c>
      <c r="B3" s="814" t="s">
        <v>859</v>
      </c>
      <c r="C3" s="815">
        <v>14000</v>
      </c>
      <c r="D3" s="1209">
        <v>2237.3000000000002</v>
      </c>
      <c r="E3" s="1224">
        <f>C3-D3</f>
        <v>11762.7</v>
      </c>
      <c r="F3" s="765"/>
      <c r="G3" s="719" t="s">
        <v>864</v>
      </c>
      <c r="H3" s="689"/>
      <c r="I3" s="1170" t="s">
        <v>1135</v>
      </c>
      <c r="J3" s="1166" t="s">
        <v>876</v>
      </c>
      <c r="K3" s="1166" t="s">
        <v>877</v>
      </c>
      <c r="L3" s="1166">
        <v>12</v>
      </c>
      <c r="M3" s="1171">
        <v>12</v>
      </c>
    </row>
    <row r="4" spans="1:16" s="728" customFormat="1">
      <c r="A4" s="813" t="s">
        <v>867</v>
      </c>
      <c r="B4" s="816" t="s">
        <v>860</v>
      </c>
      <c r="C4" s="817">
        <v>14000</v>
      </c>
      <c r="D4" s="1210">
        <v>2232.62</v>
      </c>
      <c r="E4" s="1225">
        <f t="shared" ref="E4:E10" si="0">C4-D4</f>
        <v>11767.380000000001</v>
      </c>
      <c r="F4" s="808"/>
      <c r="G4" s="696">
        <f>F3-F4</f>
        <v>0</v>
      </c>
      <c r="H4" s="690"/>
      <c r="I4" s="1149"/>
      <c r="J4" s="1167"/>
      <c r="K4" s="1167"/>
      <c r="L4" s="1167"/>
      <c r="M4" s="1158"/>
      <c r="P4" s="729"/>
    </row>
    <row r="5" spans="1:16" s="728" customFormat="1">
      <c r="A5" s="813" t="s">
        <v>868</v>
      </c>
      <c r="B5" s="816" t="s">
        <v>865</v>
      </c>
      <c r="C5" s="817">
        <v>14000</v>
      </c>
      <c r="D5" s="1210">
        <v>2166.85</v>
      </c>
      <c r="E5" s="1225">
        <f t="shared" si="0"/>
        <v>11833.15</v>
      </c>
      <c r="F5" s="808"/>
      <c r="G5" s="696">
        <f>F3-F5</f>
        <v>0</v>
      </c>
      <c r="H5" s="690"/>
      <c r="I5" s="1149"/>
      <c r="J5" s="1167"/>
      <c r="K5" s="1167"/>
      <c r="L5" s="1167"/>
      <c r="M5" s="1158"/>
    </row>
    <row r="6" spans="1:16" s="728" customFormat="1">
      <c r="A6" s="813" t="s">
        <v>869</v>
      </c>
      <c r="B6" s="816" t="s">
        <v>861</v>
      </c>
      <c r="C6" s="817">
        <v>14000</v>
      </c>
      <c r="D6" s="1210">
        <v>2310.85</v>
      </c>
      <c r="E6" s="1225">
        <f t="shared" si="0"/>
        <v>11689.15</v>
      </c>
      <c r="F6" s="808"/>
      <c r="G6" s="696">
        <f>F3-F6</f>
        <v>0</v>
      </c>
      <c r="H6" s="690"/>
      <c r="I6" s="1149"/>
      <c r="J6" s="1167"/>
      <c r="K6" s="1167"/>
      <c r="L6" s="1167"/>
      <c r="M6" s="1158"/>
      <c r="O6" s="730"/>
    </row>
    <row r="7" spans="1:16" s="728" customFormat="1">
      <c r="A7" s="813" t="s">
        <v>871</v>
      </c>
      <c r="B7" s="816" t="s">
        <v>870</v>
      </c>
      <c r="C7" s="817">
        <v>14000</v>
      </c>
      <c r="D7" s="1210">
        <v>2255.52</v>
      </c>
      <c r="E7" s="1225">
        <f t="shared" si="0"/>
        <v>11744.48</v>
      </c>
      <c r="F7" s="808"/>
      <c r="G7" s="696">
        <f>F3-F7</f>
        <v>0</v>
      </c>
      <c r="H7" s="690"/>
      <c r="I7" s="1149"/>
      <c r="J7" s="1167"/>
      <c r="K7" s="1167"/>
      <c r="L7" s="1167"/>
      <c r="M7" s="1158"/>
      <c r="P7" s="729"/>
    </row>
    <row r="8" spans="1:16" s="728" customFormat="1">
      <c r="A8" s="813" t="s">
        <v>872</v>
      </c>
      <c r="B8" s="816" t="s">
        <v>773</v>
      </c>
      <c r="C8" s="817"/>
      <c r="D8" s="1210"/>
      <c r="E8" s="1225">
        <f t="shared" si="0"/>
        <v>0</v>
      </c>
      <c r="F8" s="808"/>
      <c r="G8" s="696">
        <f>F3-F8</f>
        <v>0</v>
      </c>
      <c r="H8" s="690"/>
      <c r="I8" s="1149"/>
      <c r="J8" s="1167"/>
      <c r="K8" s="1167"/>
      <c r="L8" s="1167"/>
      <c r="M8" s="1158"/>
    </row>
    <row r="9" spans="1:16" s="728" customFormat="1">
      <c r="A9" s="813" t="s">
        <v>873</v>
      </c>
      <c r="B9" s="816" t="s">
        <v>773</v>
      </c>
      <c r="C9" s="817"/>
      <c r="D9" s="1210"/>
      <c r="E9" s="1225">
        <f t="shared" si="0"/>
        <v>0</v>
      </c>
      <c r="F9" s="808"/>
      <c r="G9" s="696">
        <f>F3-F9</f>
        <v>0</v>
      </c>
      <c r="H9" s="690"/>
      <c r="I9" s="1149"/>
      <c r="J9" s="1167"/>
      <c r="K9" s="1167"/>
      <c r="L9" s="1167"/>
      <c r="M9" s="1158"/>
      <c r="O9" s="730"/>
    </row>
    <row r="10" spans="1:16" s="728" customFormat="1" ht="17.25" thickBot="1">
      <c r="A10" s="774" t="s">
        <v>874</v>
      </c>
      <c r="B10" s="818" t="s">
        <v>874</v>
      </c>
      <c r="C10" s="819">
        <v>14000</v>
      </c>
      <c r="D10" s="1211">
        <v>2142.0300000000002</v>
      </c>
      <c r="E10" s="1226">
        <f t="shared" si="0"/>
        <v>11857.97</v>
      </c>
      <c r="F10" s="767"/>
      <c r="G10" s="717">
        <f>F3-F10</f>
        <v>0</v>
      </c>
      <c r="H10" s="692"/>
      <c r="I10" s="1150"/>
      <c r="J10" s="1169"/>
      <c r="K10" s="1169"/>
      <c r="L10" s="1169"/>
      <c r="M10" s="1159"/>
      <c r="P10" s="729"/>
    </row>
    <row r="11" spans="1:16" ht="17.25" thickTop="1"/>
  </sheetData>
  <sheetProtection password="AAE5" sheet="1" objects="1" scenarios="1" selectLockedCells="1"/>
  <mergeCells count="5">
    <mergeCell ref="I3:I10"/>
    <mergeCell ref="M3:M10"/>
    <mergeCell ref="K3:K10"/>
    <mergeCell ref="L3:L10"/>
    <mergeCell ref="J3:J10"/>
  </mergeCells>
  <phoneticPr fontId="35" type="noConversion"/>
  <conditionalFormatting sqref="F3">
    <cfRule type="cellIs" dxfId="31" priority="9" stopIfTrue="1" operator="greaterThan">
      <formula>$E$3</formula>
    </cfRule>
  </conditionalFormatting>
  <conditionalFormatting sqref="F4">
    <cfRule type="cellIs" dxfId="30" priority="10" stopIfTrue="1" operator="greaterThan">
      <formula>$E$4</formula>
    </cfRule>
  </conditionalFormatting>
  <conditionalFormatting sqref="F5">
    <cfRule type="cellIs" dxfId="29" priority="11" stopIfTrue="1" operator="greaterThan">
      <formula>$E$5</formula>
    </cfRule>
  </conditionalFormatting>
  <conditionalFormatting sqref="F6">
    <cfRule type="cellIs" dxfId="28" priority="12" stopIfTrue="1" operator="greaterThan">
      <formula>$E$6</formula>
    </cfRule>
  </conditionalFormatting>
  <conditionalFormatting sqref="F7">
    <cfRule type="cellIs" dxfId="27" priority="13" stopIfTrue="1" operator="greaterThan">
      <formula>$E$7</formula>
    </cfRule>
  </conditionalFormatting>
  <conditionalFormatting sqref="F8">
    <cfRule type="cellIs" dxfId="26" priority="14" stopIfTrue="1" operator="greaterThan">
      <formula>$E$8</formula>
    </cfRule>
  </conditionalFormatting>
  <conditionalFormatting sqref="F9">
    <cfRule type="cellIs" dxfId="25" priority="15" stopIfTrue="1" operator="greaterThan">
      <formula>$E$9</formula>
    </cfRule>
  </conditionalFormatting>
  <conditionalFormatting sqref="F10">
    <cfRule type="cellIs" dxfId="24" priority="16" stopIfTrue="1" operator="greaterThan">
      <formula>$E$10</formula>
    </cfRule>
  </conditionalFormatting>
  <conditionalFormatting sqref="G4:G10">
    <cfRule type="cellIs" dxfId="15" priority="17" stopIfTrue="1" operator="notBetween">
      <formula>-100</formula>
      <formula>100</formula>
    </cfRule>
  </conditionalFormatting>
  <conditionalFormatting sqref="D3">
    <cfRule type="cellIs" dxfId="23" priority="8" stopIfTrue="1" operator="greaterThan">
      <formula>$E$3</formula>
    </cfRule>
  </conditionalFormatting>
  <conditionalFormatting sqref="D4">
    <cfRule type="cellIs" dxfId="22" priority="7" stopIfTrue="1" operator="greaterThan">
      <formula>$E$4</formula>
    </cfRule>
  </conditionalFormatting>
  <conditionalFormatting sqref="D5">
    <cfRule type="cellIs" dxfId="21" priority="6" stopIfTrue="1" operator="greaterThan">
      <formula>$E$5</formula>
    </cfRule>
  </conditionalFormatting>
  <conditionalFormatting sqref="D6">
    <cfRule type="cellIs" dxfId="20" priority="5" stopIfTrue="1" operator="greaterThan">
      <formula>$E$6</formula>
    </cfRule>
  </conditionalFormatting>
  <conditionalFormatting sqref="D7">
    <cfRule type="cellIs" dxfId="19" priority="4" stopIfTrue="1" operator="greaterThan">
      <formula>$E$7</formula>
    </cfRule>
  </conditionalFormatting>
  <conditionalFormatting sqref="D8">
    <cfRule type="cellIs" dxfId="18" priority="3" stopIfTrue="1" operator="greaterThan">
      <formula>$E$8</formula>
    </cfRule>
  </conditionalFormatting>
  <conditionalFormatting sqref="D9">
    <cfRule type="cellIs" dxfId="17" priority="2" stopIfTrue="1" operator="greaterThan">
      <formula>$E$9</formula>
    </cfRule>
  </conditionalFormatting>
  <conditionalFormatting sqref="D10">
    <cfRule type="cellIs" dxfId="16" priority="1" stopIfTrue="1" operator="greaterThan">
      <formula>$E$10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Sheet8" enableFormatConditionsCalculation="0">
    <tabColor indexed="41"/>
  </sheetPr>
  <dimension ref="A1:P7"/>
  <sheetViews>
    <sheetView workbookViewId="0">
      <selection activeCell="F3" sqref="F3"/>
    </sheetView>
  </sheetViews>
  <sheetFormatPr defaultColWidth="10.28515625" defaultRowHeight="16.5"/>
  <cols>
    <col min="1" max="1" width="26.42578125" style="706" customWidth="1"/>
    <col min="2" max="2" width="17.28515625" style="695" customWidth="1"/>
    <col min="3" max="3" width="26.85546875" style="731" customWidth="1"/>
    <col min="4" max="4" width="18.28515625" style="726" customWidth="1"/>
    <col min="5" max="5" width="25" style="695" customWidth="1"/>
    <col min="6" max="6" width="22.5703125" style="693" customWidth="1"/>
    <col min="7" max="7" width="12.28515625" style="706" customWidth="1"/>
    <col min="8" max="8" width="12" style="706" customWidth="1"/>
    <col min="9" max="9" width="17.85546875" style="706" customWidth="1"/>
    <col min="10" max="10" width="10.28515625" style="706"/>
    <col min="11" max="11" width="16.5703125" style="706" customWidth="1"/>
    <col min="12" max="12" width="21.7109375" style="706" customWidth="1"/>
    <col min="13" max="13" width="23.85546875" style="706" customWidth="1"/>
    <col min="14" max="16384" width="10.28515625" style="706"/>
  </cols>
  <sheetData>
    <row r="1" spans="1:16" ht="28.5" thickBot="1">
      <c r="A1" s="714" t="s">
        <v>676</v>
      </c>
      <c r="B1" s="724"/>
      <c r="C1" s="725"/>
    </row>
    <row r="2" spans="1:16" s="728" customFormat="1" ht="34.5" thickTop="1" thickBot="1">
      <c r="A2" s="708" t="s">
        <v>734</v>
      </c>
      <c r="B2" s="775" t="s">
        <v>1050</v>
      </c>
      <c r="C2" s="775" t="s">
        <v>3</v>
      </c>
      <c r="D2" s="775" t="s">
        <v>1051</v>
      </c>
      <c r="E2" s="775" t="s">
        <v>798</v>
      </c>
      <c r="F2" s="709" t="s">
        <v>796</v>
      </c>
      <c r="G2" s="744" t="s">
        <v>2</v>
      </c>
      <c r="H2" s="742" t="s">
        <v>776</v>
      </c>
      <c r="I2" s="742" t="s">
        <v>4</v>
      </c>
      <c r="J2" s="707" t="s">
        <v>800</v>
      </c>
      <c r="K2" s="742" t="s">
        <v>827</v>
      </c>
      <c r="L2" s="694" t="s">
        <v>830</v>
      </c>
      <c r="M2" s="711" t="s">
        <v>801</v>
      </c>
    </row>
    <row r="3" spans="1:16" s="728" customFormat="1" ht="17.25" thickTop="1">
      <c r="A3" s="794" t="s">
        <v>818</v>
      </c>
      <c r="B3" s="795" t="s">
        <v>677</v>
      </c>
      <c r="C3" s="796">
        <v>7000</v>
      </c>
      <c r="D3" s="1205">
        <v>5815.24</v>
      </c>
      <c r="E3" s="802">
        <f>C3-D3</f>
        <v>1184.7600000000002</v>
      </c>
      <c r="F3" s="689"/>
      <c r="G3" s="719" t="s">
        <v>675</v>
      </c>
      <c r="H3" s="702"/>
      <c r="I3" s="1148" t="s">
        <v>682</v>
      </c>
      <c r="J3" s="1166" t="s">
        <v>825</v>
      </c>
      <c r="K3" s="1175" t="s">
        <v>828</v>
      </c>
      <c r="L3" s="1168">
        <v>12</v>
      </c>
      <c r="M3" s="1172">
        <v>20</v>
      </c>
    </row>
    <row r="4" spans="1:16" s="728" customFormat="1">
      <c r="A4" s="792" t="s">
        <v>819</v>
      </c>
      <c r="B4" s="797" t="s">
        <v>1136</v>
      </c>
      <c r="C4" s="798">
        <v>7000</v>
      </c>
      <c r="D4" s="1206">
        <v>5621</v>
      </c>
      <c r="E4" s="803">
        <f>C4-D4</f>
        <v>1379</v>
      </c>
      <c r="F4" s="691"/>
      <c r="G4" s="696">
        <f>F3-F4</f>
        <v>0</v>
      </c>
      <c r="H4" s="791"/>
      <c r="I4" s="1149"/>
      <c r="J4" s="1167"/>
      <c r="K4" s="1176"/>
      <c r="L4" s="1176"/>
      <c r="M4" s="1173"/>
      <c r="P4" s="729"/>
    </row>
    <row r="5" spans="1:16" s="728" customFormat="1">
      <c r="A5" s="792" t="s">
        <v>820</v>
      </c>
      <c r="B5" s="1227" t="s">
        <v>820</v>
      </c>
      <c r="C5" s="798">
        <v>7000</v>
      </c>
      <c r="D5" s="1206">
        <v>5770.7</v>
      </c>
      <c r="E5" s="803">
        <f>C5-D5</f>
        <v>1229.3000000000002</v>
      </c>
      <c r="F5" s="691"/>
      <c r="G5" s="696">
        <f>F3-F5</f>
        <v>0</v>
      </c>
      <c r="H5" s="791"/>
      <c r="I5" s="1149"/>
      <c r="J5" s="1167"/>
      <c r="K5" s="1176"/>
      <c r="L5" s="1176"/>
      <c r="M5" s="1173"/>
    </row>
    <row r="6" spans="1:16" s="728" customFormat="1" ht="17.25" thickBot="1">
      <c r="A6" s="793" t="s">
        <v>821</v>
      </c>
      <c r="B6" s="799" t="s">
        <v>821</v>
      </c>
      <c r="C6" s="800">
        <v>7000</v>
      </c>
      <c r="D6" s="1207">
        <v>5771.82</v>
      </c>
      <c r="E6" s="804">
        <f>C6-D6</f>
        <v>1228.1800000000003</v>
      </c>
      <c r="F6" s="697"/>
      <c r="G6" s="717">
        <f>F3-F6</f>
        <v>0</v>
      </c>
      <c r="H6" s="698"/>
      <c r="I6" s="1150"/>
      <c r="J6" s="1169"/>
      <c r="K6" s="1177"/>
      <c r="L6" s="1177"/>
      <c r="M6" s="1174"/>
      <c r="O6" s="730"/>
    </row>
    <row r="7" spans="1:16" ht="17.25" thickTop="1">
      <c r="E7" s="801"/>
    </row>
  </sheetData>
  <sheetProtection password="C56C" sheet="1" objects="1" scenarios="1" selectLockedCells="1"/>
  <mergeCells count="5">
    <mergeCell ref="I3:I6"/>
    <mergeCell ref="M3:M6"/>
    <mergeCell ref="J3:J6"/>
    <mergeCell ref="K3:K6"/>
    <mergeCell ref="L3:L6"/>
  </mergeCells>
  <phoneticPr fontId="35" type="noConversion"/>
  <conditionalFormatting sqref="G4:G6">
    <cfRule type="cellIs" dxfId="322" priority="7" stopIfTrue="1" operator="notBetween">
      <formula>-250</formula>
      <formula>250</formula>
    </cfRule>
  </conditionalFormatting>
  <conditionalFormatting sqref="F3">
    <cfRule type="cellIs" dxfId="321" priority="9" stopIfTrue="1" operator="greaterThan">
      <formula>$E$3</formula>
    </cfRule>
  </conditionalFormatting>
  <conditionalFormatting sqref="F4">
    <cfRule type="cellIs" dxfId="320" priority="10" stopIfTrue="1" operator="greaterThan">
      <formula>$E$4</formula>
    </cfRule>
  </conditionalFormatting>
  <conditionalFormatting sqref="F5">
    <cfRule type="cellIs" dxfId="319" priority="11" stopIfTrue="1" operator="greaterThan">
      <formula>$E$5</formula>
    </cfRule>
  </conditionalFormatting>
  <conditionalFormatting sqref="F6">
    <cfRule type="cellIs" dxfId="318" priority="12" stopIfTrue="1" operator="greaterThan">
      <formula>$E$6</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Sheet10" enableFormatConditionsCalculation="0">
    <tabColor indexed="41"/>
  </sheetPr>
  <dimension ref="A1:P6"/>
  <sheetViews>
    <sheetView zoomScaleNormal="75" workbookViewId="0">
      <selection activeCell="H4" sqref="H4"/>
    </sheetView>
  </sheetViews>
  <sheetFormatPr defaultColWidth="10.28515625" defaultRowHeight="16.5"/>
  <cols>
    <col min="1" max="1" width="29.28515625" style="706" customWidth="1"/>
    <col min="2" max="2" width="23.140625" style="695" customWidth="1"/>
    <col min="3" max="3" width="27" style="726" customWidth="1"/>
    <col min="4" max="4" width="27.140625" style="695" customWidth="1"/>
    <col min="5" max="5" width="20.85546875" style="695" customWidth="1"/>
    <col min="6" max="6" width="20.7109375" style="706" customWidth="1"/>
    <col min="7" max="7" width="15.28515625" style="706" customWidth="1"/>
    <col min="8" max="8" width="9.28515625" style="706" customWidth="1"/>
    <col min="9" max="9" width="17.140625" style="706" customWidth="1"/>
    <col min="10" max="10" width="11.42578125" style="706" customWidth="1"/>
    <col min="11" max="11" width="17.140625" style="706" customWidth="1"/>
    <col min="12" max="12" width="16.140625" style="706" customWidth="1"/>
    <col min="13" max="13" width="21" style="706" customWidth="1"/>
    <col min="14" max="16384" width="10.28515625" style="706"/>
  </cols>
  <sheetData>
    <row r="1" spans="1:16" ht="28.5" thickBot="1">
      <c r="A1" s="714" t="s">
        <v>76</v>
      </c>
      <c r="B1" s="724"/>
    </row>
    <row r="2" spans="1:16" s="728" customFormat="1" ht="34.5" thickTop="1" thickBot="1">
      <c r="A2" s="732" t="s">
        <v>734</v>
      </c>
      <c r="B2" s="750" t="s">
        <v>1050</v>
      </c>
      <c r="C2" s="750" t="s">
        <v>3</v>
      </c>
      <c r="D2" s="750" t="s">
        <v>1051</v>
      </c>
      <c r="E2" s="750" t="s">
        <v>798</v>
      </c>
      <c r="F2" s="743" t="s">
        <v>796</v>
      </c>
      <c r="G2" s="744" t="s">
        <v>2</v>
      </c>
      <c r="H2" s="742" t="s">
        <v>776</v>
      </c>
      <c r="I2" s="742" t="s">
        <v>4</v>
      </c>
      <c r="J2" s="711" t="s">
        <v>774</v>
      </c>
      <c r="K2" s="711" t="s">
        <v>736</v>
      </c>
      <c r="L2" s="711" t="s">
        <v>831</v>
      </c>
      <c r="M2" s="718" t="s">
        <v>799</v>
      </c>
    </row>
    <row r="3" spans="1:16" s="728" customFormat="1" ht="17.25" thickTop="1">
      <c r="A3" s="933" t="s">
        <v>679</v>
      </c>
      <c r="B3" s="795" t="s">
        <v>1138</v>
      </c>
      <c r="C3" s="1231">
        <v>13000</v>
      </c>
      <c r="D3" s="1209">
        <v>3974.5</v>
      </c>
      <c r="E3" s="1234">
        <f>C3-D3</f>
        <v>9025.5</v>
      </c>
      <c r="F3" s="765"/>
      <c r="G3" s="719" t="s">
        <v>78</v>
      </c>
      <c r="H3" s="702"/>
      <c r="I3" s="1148" t="s">
        <v>682</v>
      </c>
      <c r="J3" s="1172" t="s">
        <v>825</v>
      </c>
      <c r="K3" s="1172" t="s">
        <v>829</v>
      </c>
      <c r="L3" s="1172">
        <v>12</v>
      </c>
      <c r="M3" s="1171">
        <v>12</v>
      </c>
    </row>
    <row r="4" spans="1:16" s="728" customFormat="1">
      <c r="A4" s="1229" t="s">
        <v>678</v>
      </c>
      <c r="B4" s="797" t="s">
        <v>1139</v>
      </c>
      <c r="C4" s="1232">
        <v>13000</v>
      </c>
      <c r="D4" s="1210">
        <v>3830.42</v>
      </c>
      <c r="E4" s="1235">
        <f t="shared" ref="E4:E5" si="0">C4-D4</f>
        <v>9169.58</v>
      </c>
      <c r="F4" s="766"/>
      <c r="G4" s="720">
        <f>F3-F4</f>
        <v>0</v>
      </c>
      <c r="H4" s="703"/>
      <c r="I4" s="1228"/>
      <c r="J4" s="1084"/>
      <c r="K4" s="1084"/>
      <c r="L4" s="1084"/>
      <c r="M4" s="1146"/>
      <c r="P4" s="729"/>
    </row>
    <row r="5" spans="1:16" s="728" customFormat="1" ht="17.25" thickBot="1">
      <c r="A5" s="1230" t="s">
        <v>1137</v>
      </c>
      <c r="B5" s="799" t="s">
        <v>1140</v>
      </c>
      <c r="C5" s="1233">
        <v>13000</v>
      </c>
      <c r="D5" s="1211">
        <v>3783.82</v>
      </c>
      <c r="E5" s="1236">
        <f t="shared" si="0"/>
        <v>9216.18</v>
      </c>
      <c r="F5" s="767"/>
      <c r="G5" s="717">
        <f>F3-F5</f>
        <v>0</v>
      </c>
      <c r="H5" s="698"/>
      <c r="I5" s="1178"/>
      <c r="J5" s="1174"/>
      <c r="K5" s="1174"/>
      <c r="L5" s="1174"/>
      <c r="M5" s="1159"/>
      <c r="P5" s="729"/>
    </row>
    <row r="6" spans="1:16" ht="17.25" thickTop="1"/>
  </sheetData>
  <sheetProtection password="AAE5" sheet="1" objects="1" scenarios="1" selectLockedCells="1"/>
  <mergeCells count="5">
    <mergeCell ref="I3:I5"/>
    <mergeCell ref="J3:J5"/>
    <mergeCell ref="K3:K5"/>
    <mergeCell ref="L3:L5"/>
    <mergeCell ref="M3:M5"/>
  </mergeCells>
  <phoneticPr fontId="35" type="noConversion"/>
  <conditionalFormatting sqref="G5">
    <cfRule type="cellIs" dxfId="6" priority="10" stopIfTrue="1" operator="notBetween">
      <formula>-250</formula>
      <formula>250</formula>
    </cfRule>
  </conditionalFormatting>
  <conditionalFormatting sqref="H3:H5">
    <cfRule type="cellIs" dxfId="5" priority="6" stopIfTrue="1" operator="greaterThan">
      <formula>4</formula>
    </cfRule>
  </conditionalFormatting>
  <conditionalFormatting sqref="F3:F5">
    <cfRule type="cellIs" dxfId="4" priority="7" stopIfTrue="1" operator="greaterThan">
      <formula>10000</formula>
    </cfRule>
  </conditionalFormatting>
  <conditionalFormatting sqref="G4">
    <cfRule type="cellIs" dxfId="3" priority="4" stopIfTrue="1" operator="notBetween">
      <formula>-250</formula>
      <formula>250</formula>
    </cfRule>
  </conditionalFormatting>
  <conditionalFormatting sqref="D3">
    <cfRule type="cellIs" dxfId="2" priority="3" stopIfTrue="1" operator="greaterThan">
      <formula>$E$3</formula>
    </cfRule>
  </conditionalFormatting>
  <conditionalFormatting sqref="D4">
    <cfRule type="cellIs" dxfId="1" priority="2" stopIfTrue="1" operator="greaterThan">
      <formula>$E$4</formula>
    </cfRule>
  </conditionalFormatting>
  <conditionalFormatting sqref="D5">
    <cfRule type="cellIs" dxfId="0" priority="1" stopIfTrue="1" operator="greaterThan">
      <formula>$E$5</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sheetPr codeName="Sheet35" enableFormatConditionsCalculation="0">
    <tabColor indexed="41"/>
  </sheetPr>
  <dimension ref="A1:A5"/>
  <sheetViews>
    <sheetView tabSelected="1" workbookViewId="0">
      <selection activeCell="L11" sqref="L11"/>
    </sheetView>
  </sheetViews>
  <sheetFormatPr defaultRowHeight="12.75"/>
  <cols>
    <col min="1" max="1" width="95.28515625" customWidth="1"/>
  </cols>
  <sheetData>
    <row r="1" spans="1:1" ht="15.75">
      <c r="A1" s="840" t="s">
        <v>1141</v>
      </c>
    </row>
    <row r="2" spans="1:1" ht="15.75">
      <c r="A2" s="840" t="s">
        <v>1142</v>
      </c>
    </row>
    <row r="3" spans="1:1" ht="15.75">
      <c r="A3" s="840" t="s">
        <v>1143</v>
      </c>
    </row>
    <row r="4" spans="1:1" ht="15.75">
      <c r="A4" s="840" t="s">
        <v>1144</v>
      </c>
    </row>
    <row r="5" spans="1:1" ht="15.75">
      <c r="A5" s="840" t="s">
        <v>5</v>
      </c>
    </row>
  </sheetData>
  <sheetProtection password="AAE5" sheet="1" objects="1" scenarios="1" selectLockedCells="1"/>
  <phoneticPr fontId="4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sheetPr codeName="Sheet16"/>
  <dimension ref="A1:BE444"/>
  <sheetViews>
    <sheetView zoomScale="75" workbookViewId="0">
      <selection activeCell="AS27" sqref="AS27"/>
    </sheetView>
  </sheetViews>
  <sheetFormatPr defaultColWidth="24.5703125" defaultRowHeight="12.75"/>
  <cols>
    <col min="1" max="1" width="25.5703125" style="6" customWidth="1"/>
    <col min="2" max="2" width="11.85546875" style="6" customWidth="1"/>
    <col min="3" max="3" width="10" style="31" bestFit="1" customWidth="1"/>
    <col min="4" max="4" width="15.7109375" style="5" bestFit="1" customWidth="1"/>
    <col min="5" max="5" width="11" style="6" bestFit="1" customWidth="1"/>
    <col min="6" max="6" width="11" style="5" bestFit="1" customWidth="1"/>
    <col min="7" max="7" width="10.85546875" style="4" bestFit="1" customWidth="1"/>
    <col min="8" max="11" width="18.42578125" style="4" customWidth="1"/>
    <col min="12" max="13" width="28.7109375" style="4" customWidth="1"/>
    <col min="14" max="14" width="32.28515625" style="4" customWidth="1"/>
    <col min="15" max="15" width="30.42578125" style="4" customWidth="1"/>
    <col min="16" max="16" width="31.7109375" style="4" customWidth="1"/>
    <col min="17" max="17" width="30.42578125" style="4" customWidth="1"/>
    <col min="18" max="18" width="34.7109375" style="4" customWidth="1"/>
    <col min="19" max="19" width="31.42578125" style="4" customWidth="1"/>
    <col min="20" max="20" width="29.85546875" style="4" customWidth="1"/>
    <col min="21" max="21" width="31.42578125" style="4" customWidth="1"/>
    <col min="22" max="22" width="31.42578125" style="5" customWidth="1"/>
    <col min="23" max="23" width="29.85546875" style="5" customWidth="1"/>
    <col min="24" max="24" width="24.7109375" style="5" customWidth="1"/>
    <col min="25" max="25" width="24.140625" style="6" customWidth="1"/>
    <col min="26" max="26" width="29.7109375" style="5" customWidth="1"/>
    <col min="27" max="27" width="28" style="6" customWidth="1"/>
    <col min="28" max="28" width="24.140625" style="5" customWidth="1"/>
    <col min="29" max="29" width="20.7109375" style="6" bestFit="1" customWidth="1"/>
    <col min="30" max="30" width="28" style="6" bestFit="1" customWidth="1"/>
    <col min="31" max="32" width="20.28515625" style="6" customWidth="1"/>
    <col min="33" max="33" width="32.7109375" style="6" bestFit="1" customWidth="1"/>
    <col min="34" max="34" width="32.5703125" style="6" bestFit="1" customWidth="1"/>
    <col min="35" max="35" width="24.5703125" style="6" customWidth="1"/>
    <col min="36" max="36" width="32.7109375" style="6" bestFit="1" customWidth="1"/>
    <col min="37" max="37" width="32.5703125" style="6" bestFit="1" customWidth="1"/>
    <col min="38" max="38" width="25.7109375" style="6" bestFit="1" customWidth="1"/>
    <col min="39" max="39" width="32.5703125" style="6" bestFit="1" customWidth="1"/>
    <col min="40" max="40" width="29.42578125" style="6" bestFit="1" customWidth="1"/>
    <col min="41" max="41" width="31.42578125" style="6" bestFit="1" customWidth="1"/>
    <col min="42" max="42" width="30.85546875" style="6" bestFit="1" customWidth="1"/>
    <col min="43" max="43" width="26.5703125" style="6" bestFit="1" customWidth="1"/>
    <col min="44" max="44" width="30.28515625" style="6" bestFit="1" customWidth="1"/>
    <col min="45" max="45" width="31" style="6" bestFit="1" customWidth="1"/>
    <col min="46" max="46" width="26.28515625" style="6" bestFit="1" customWidth="1"/>
    <col min="47" max="55" width="24.5703125" style="6" customWidth="1"/>
    <col min="56" max="16384" width="24.5703125" style="3"/>
  </cols>
  <sheetData>
    <row r="1" spans="1:55" ht="26.25">
      <c r="A1" s="442" t="s">
        <v>83</v>
      </c>
      <c r="B1" s="454"/>
      <c r="C1" s="1179" t="e">
        <f ca="1">IF(AND(AU5="Pass",AU6="Pass",AU7="Pass",AU8="Pass",AU10="Pass",AU11="Pass",AU12="Pass",AU13="Pass"),"Pass","Fail")</f>
        <v>#REF!</v>
      </c>
      <c r="D1" s="1179"/>
      <c r="E1" s="1179"/>
      <c r="F1" s="1179"/>
      <c r="G1" s="1179"/>
      <c r="H1" s="1179"/>
      <c r="I1" s="1179"/>
      <c r="J1" s="1179"/>
      <c r="K1" s="1179"/>
      <c r="L1" s="1179"/>
      <c r="M1" s="1179"/>
      <c r="N1" s="1180"/>
      <c r="O1" s="1180"/>
      <c r="P1" s="1180"/>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6.25">
      <c r="A2" s="449" t="s">
        <v>80</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1">
      <c r="A3" s="101" t="s">
        <v>478</v>
      </c>
      <c r="B3" s="101" t="s">
        <v>479</v>
      </c>
      <c r="C3" s="102" t="s">
        <v>480</v>
      </c>
      <c r="D3" s="102" t="e">
        <f>"Escape
Length L1 [" &amp; B2
&amp;"]"</f>
        <v>#REF!</v>
      </c>
      <c r="E3" s="102" t="e">
        <f>"Breakout
Length L2
[" &amp;B2 &amp;"]"</f>
        <v>#REF!</v>
      </c>
      <c r="F3" s="102" t="e">
        <f>"Main
Length L3
[" &amp;B2 &amp;"]"</f>
        <v>#REF!</v>
      </c>
      <c r="G3" s="102" t="e">
        <f>"Breakin
Length S1
["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
(SODIMM -&gt; L1+L2+L3+S1) or (SDRAM Top -&gt; L1+L2+L3+L4+L5)
[" &amp;B2 &amp;"]"</f>
        <v>#REF!</v>
      </c>
      <c r="Q3" s="104" t="e">
        <f>"Total MB Length
 (SDRAM Bottom -&gt; L1+L2+L3+L4+L5)
[" &amp;B2 &amp;"]"</f>
        <v>#REF!</v>
      </c>
      <c r="R3" s="103" t="e">
        <f>"Total channel length including GMCH package length 
(SODIMM -&gt; P1+L1+L2+L3+S1) or (SDRAM Top -&gt; P1+L1+L2+L3+L4+L5)
[" &amp;B2 &amp;"]"</f>
        <v>#REF!</v>
      </c>
      <c r="S3" s="103" t="e">
        <f>"Total channel length including GMCH package length 
(SDRAM Bottom -&gt; P1+L1+L2+L3+L4+L5)
["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
(&lt;="&amp; IF(B2="mil",1,0.0254)*50 &amp; B2 &amp;")"</f>
        <v>#REF!</v>
      </c>
      <c r="AA3" s="103" t="e">
        <f>"L2 Length Test  (&lt;="&amp;IF($B$2="mil",1,0.0254)*500&amp;$B$2&amp;")"</f>
        <v>#REF!</v>
      </c>
      <c r="AB3" s="103" t="e">
        <f>"S1 Length Test
(&lt;="&amp;IF($B$2="mil",1,0.0254)*200&amp;$B$2&amp;")"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
(L1+L2+L3+L4+L5) 
Test 
(" &amp; IF($B$2="mil",1,25.4)*0.5&amp;IF($B$2="mil","in","mm") &amp;"-"&amp; IF($B$2="mil",1,25.4)*5&amp;IF($B$2="mil","in","mm")&amp;")"</f>
        <v>#REF!</v>
      </c>
      <c r="AM3" s="103" t="e">
        <f>"Total Length to Top SDRAM
(P1+L1+L2+L3+L4+L5)
Test
(&lt;="&amp;IF($B$2="mil",1,25.4)*5.5&amp;IF($B$2="mil","in","mm")&amp;")"</f>
        <v>#REF!</v>
      </c>
      <c r="AN3" s="103" t="e">
        <f>"Total MB Length to Bottom SDRAM
(L1+L2+L3+L4+L5) 
Test 
(" &amp; IF($B$2="mil",1,25.4)*0.5&amp;IF($B$2="mil","in","mm") &amp;"-"&amp; IF($B$2="mil",1,25.4)*5&amp;IF($B$2="mil","in","mm")&amp;")"</f>
        <v>#REF!</v>
      </c>
      <c r="AO3" s="103" t="e">
        <f>"Total Length to Bottom SDRAM
(P1+L1+L2+L3+L4+L5)
Test
(&lt;="&amp;IF($B$2="mil",1,25.4)*5.5&amp;IF($B$2="mil","in","mm")&amp;")"</f>
        <v>#REF!</v>
      </c>
      <c r="AP3" s="103" t="e">
        <f>"Total MB Length to SODIMM
(L0+L1+L2+S1) 
Test 
(" &amp; IF($B$2="mil",1,25.4)*0.5&amp;IF($B$2="mil","in","mm") &amp;"-"&amp; IF($B$2="mil",1,25.4)*3.25&amp;IF($B$2="mil","in","mm")&amp;")"</f>
        <v>#REF!</v>
      </c>
      <c r="AQ3" s="103" t="e">
        <f>"Total Length to SODIMM
(P1+L0+L1+L2+S1)
Test
(&lt;="&amp;IF($B$2="mil",1,25.4)*4&amp;IF($B$2="mil","in","mm")&amp;")"</f>
        <v>#REF!</v>
      </c>
      <c r="AR3" s="103" t="e">
        <f>"SCK-SCK# 
Length Test  to SODIMM or Top SDRAM
(&lt;="&amp;IF($B$2="mil",1,25.4)*5&amp;IF($B$2="mil","mil","mm")&amp;")"</f>
        <v>#REF!</v>
      </c>
      <c r="AS3" s="103" t="e">
        <f>"SCK-SCK# 
Length Test  Bottom SDRAM
(&lt;="&amp;IF($B$2="mil",1,25.4)*5&amp;IF($B$2="mil","mil","mm")&amp;")"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277</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311</v>
      </c>
      <c r="B5" s="276" t="s">
        <v>483</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312</v>
      </c>
      <c r="B6" s="276" t="s">
        <v>486</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313</v>
      </c>
      <c r="B7" s="276" t="s">
        <v>184</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314</v>
      </c>
      <c r="B8" s="276" t="s">
        <v>486</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276</v>
      </c>
      <c r="B9" s="110"/>
      <c r="C9" s="629"/>
      <c r="D9" s="102" t="e">
        <f>"Escape
Length L0 [" &amp; B2
&amp;"]"</f>
        <v>#REF!</v>
      </c>
      <c r="E9" s="102" t="e">
        <f>"Breakout
Length L1
[" &amp;B2 &amp;"]"</f>
        <v>#REF!</v>
      </c>
      <c r="F9" s="102" t="e">
        <f>"Main
Length L2
[" &amp;B2 &amp;"]"</f>
        <v>#REF!</v>
      </c>
      <c r="G9" s="102" t="e">
        <f>"Breakin
Length S1
[" &amp;B2 &amp;"]"</f>
        <v>#REF!</v>
      </c>
      <c r="H9" s="13"/>
      <c r="I9" s="13"/>
      <c r="J9" s="13"/>
      <c r="K9" s="13"/>
      <c r="L9" s="13"/>
      <c r="M9" s="13"/>
      <c r="N9" s="13"/>
      <c r="O9" s="13"/>
      <c r="P9" s="10"/>
      <c r="Q9" s="10"/>
      <c r="R9" s="10"/>
      <c r="S9" s="10"/>
      <c r="T9" s="10"/>
      <c r="U9" s="512"/>
      <c r="V9" s="512"/>
      <c r="W9" s="511"/>
      <c r="X9" s="511"/>
      <c r="Y9" s="511"/>
      <c r="Z9" s="7" t="e">
        <f>"L1 Length Test
(&lt;="&amp; IF(B2="mil",1,0.0254)*500 &amp; B2 &amp;")"</f>
        <v>#REF!</v>
      </c>
      <c r="AA9" s="7" t="e">
        <f>"L2 Length Test  (&lt;="&amp;IF($B$2="mil",1,0.0254)*2550&amp;$B$2&amp;")"</f>
        <v>#REF!</v>
      </c>
      <c r="AB9" s="7" t="e">
        <f>"S1 Length Test
(&lt;="&amp;IF($B$2="mil",1,0.0254)*200&amp;$B$2&amp;")"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481</v>
      </c>
      <c r="B10" s="276" t="s">
        <v>484</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482</v>
      </c>
      <c r="B11" s="276" t="s">
        <v>487</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85</v>
      </c>
      <c r="B12" s="276" t="s">
        <v>485</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86</v>
      </c>
      <c r="B13" s="276" t="s">
        <v>488</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307</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88</v>
      </c>
      <c r="B15" s="115" t="s">
        <v>286</v>
      </c>
      <c r="C15" s="352"/>
      <c r="D15" s="106" t="s">
        <v>315</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316</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318</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317</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321</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322</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323</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324</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89</v>
      </c>
      <c r="B23" s="115" t="s">
        <v>287</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5.5">
      <c r="A24" s="48" t="s">
        <v>79</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75">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75">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75">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317" priority="1" stopIfTrue="1" operator="equal">
      <formula>"Pass"</formula>
    </cfRule>
    <cfRule type="cellIs" dxfId="316" priority="2" stopIfTrue="1" operator="notEqual">
      <formula>"pass"</formula>
    </cfRule>
  </conditionalFormatting>
  <conditionalFormatting sqref="AQ15:AT22 AP14:AT14 AO23:AT23">
    <cfRule type="cellIs" dxfId="315" priority="3" stopIfTrue="1" operator="equal">
      <formula>"Pass"</formula>
    </cfRule>
    <cfRule type="cellIs" dxfId="314"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313" priority="6" stopIfTrue="1" operator="equal">
      <formula>"Pass"</formula>
    </cfRule>
    <cfRule type="cellIs" dxfId="312" priority="7" stopIfTrue="1" operator="notEqual">
      <formula>"Pass"</formula>
    </cfRule>
  </conditionalFormatting>
  <conditionalFormatting sqref="X5:Y8 U5:V8">
    <cfRule type="cellIs" dxfId="311" priority="8" stopIfTrue="1" operator="equal">
      <formula>"Pass"</formula>
    </cfRule>
    <cfRule type="cellIs" dxfId="310" priority="9" stopIfTrue="1" operator="equal">
      <formula>"""Pass"""</formula>
    </cfRule>
  </conditionalFormatting>
  <conditionalFormatting sqref="U10:V13">
    <cfRule type="cellIs" dxfId="309" priority="10" stopIfTrue="1" operator="equal">
      <formula>"Pass"</formula>
    </cfRule>
    <cfRule type="cellIs" dxfId="308" priority="11" stopIfTrue="1" operator="notEqual">
      <formula>"Pass"</formula>
    </cfRule>
  </conditionalFormatting>
  <conditionalFormatting sqref="A1:AT1">
    <cfRule type="expression" dxfId="307" priority="12" stopIfTrue="1">
      <formula>$C$1 = "Fail"</formula>
    </cfRule>
    <cfRule type="expression" dxfId="306" priority="13" stopIfTrue="1">
      <formula>$C$1 = "Pass"</formula>
    </cfRule>
  </conditionalFormatting>
  <pageMargins left="0.75" right="0.75" top="1" bottom="1" header="0.5" footer="0.5"/>
  <pageSetup orientation="landscape" r:id="rId1"/>
  <headerFooter alignWithMargins="0"/>
  <legacyDrawing r:id="rId2"/>
  <oleObjects>
    <oleObject progId="Visio.Drawing.11" shapeId="3260" r:id="rId3"/>
    <oleObject progId="Visio.Drawing.11" shapeId="3261" r:id="rId4"/>
  </oleObjects>
</worksheet>
</file>

<file path=xl/worksheets/sheet2.xml><?xml version="1.0" encoding="utf-8"?>
<worksheet xmlns="http://schemas.openxmlformats.org/spreadsheetml/2006/main" xmlns:r="http://schemas.openxmlformats.org/officeDocument/2006/relationships">
  <sheetPr codeName="Sheet1" enableFormatConditionsCalculation="0">
    <tabColor indexed="41"/>
  </sheetPr>
  <dimension ref="A1:C20"/>
  <sheetViews>
    <sheetView workbookViewId="0">
      <selection activeCell="D10" sqref="D10"/>
    </sheetView>
  </sheetViews>
  <sheetFormatPr defaultColWidth="19.5703125" defaultRowHeight="12.75"/>
  <cols>
    <col min="1" max="1" width="6.28515625" style="823" customWidth="1"/>
    <col min="2" max="2" width="19.5703125" style="823" customWidth="1"/>
    <col min="3" max="3" width="23.140625" style="823" customWidth="1"/>
    <col min="4" max="16384" width="19.5703125" style="823"/>
  </cols>
  <sheetData>
    <row r="1" spans="1:3" s="822" customFormat="1" ht="13.5" thickBot="1"/>
    <row r="2" spans="1:3" ht="13.5" thickTop="1">
      <c r="A2" s="822"/>
      <c r="B2" s="1078" t="s">
        <v>28</v>
      </c>
      <c r="C2" s="1076" t="s">
        <v>0</v>
      </c>
    </row>
    <row r="3" spans="1:3" ht="13.5" thickBot="1">
      <c r="B3" s="1079"/>
      <c r="C3" s="1077"/>
    </row>
    <row r="4" spans="1:3" ht="17.25" thickTop="1">
      <c r="B4" s="824" t="s">
        <v>878</v>
      </c>
      <c r="C4" s="825" t="s">
        <v>1048</v>
      </c>
    </row>
    <row r="5" spans="1:3" ht="16.5">
      <c r="B5" s="820" t="s">
        <v>879</v>
      </c>
      <c r="C5" s="826" t="s">
        <v>775</v>
      </c>
    </row>
    <row r="6" spans="1:3" ht="16.5">
      <c r="B6" s="820" t="s">
        <v>880</v>
      </c>
      <c r="C6" s="826" t="s">
        <v>775</v>
      </c>
    </row>
    <row r="7" spans="1:3" ht="16.5">
      <c r="B7" s="820" t="s">
        <v>881</v>
      </c>
      <c r="C7" s="826" t="s">
        <v>842</v>
      </c>
    </row>
    <row r="8" spans="1:3" ht="16.5">
      <c r="B8" s="820" t="s">
        <v>882</v>
      </c>
      <c r="C8" s="826" t="s">
        <v>775</v>
      </c>
    </row>
    <row r="9" spans="1:3" ht="16.5">
      <c r="B9" s="820" t="s">
        <v>887</v>
      </c>
      <c r="C9" s="826" t="s">
        <v>775</v>
      </c>
    </row>
    <row r="10" spans="1:3" ht="16.5">
      <c r="B10" s="820" t="s">
        <v>888</v>
      </c>
      <c r="C10" s="826" t="s">
        <v>775</v>
      </c>
    </row>
    <row r="11" spans="1:3" ht="16.5">
      <c r="B11" s="820" t="s">
        <v>889</v>
      </c>
      <c r="C11" s="826" t="s">
        <v>775</v>
      </c>
    </row>
    <row r="12" spans="1:3" ht="16.5">
      <c r="B12" s="820" t="s">
        <v>890</v>
      </c>
      <c r="C12" s="826" t="s">
        <v>842</v>
      </c>
    </row>
    <row r="13" spans="1:3" ht="16.5">
      <c r="B13" s="820" t="s">
        <v>886</v>
      </c>
      <c r="C13" s="826" t="s">
        <v>1049</v>
      </c>
    </row>
    <row r="14" spans="1:3" ht="16.5">
      <c r="B14" s="820" t="s">
        <v>1</v>
      </c>
      <c r="C14" s="826" t="s">
        <v>828</v>
      </c>
    </row>
    <row r="15" spans="1:3" ht="16.5">
      <c r="B15" s="820" t="s">
        <v>883</v>
      </c>
      <c r="C15" s="826" t="s">
        <v>1049</v>
      </c>
    </row>
    <row r="16" spans="1:3" ht="16.5">
      <c r="B16" s="820" t="s">
        <v>884</v>
      </c>
      <c r="C16" s="826" t="s">
        <v>1049</v>
      </c>
    </row>
    <row r="17" spans="2:3" ht="17.25" thickBot="1">
      <c r="B17" s="821" t="s">
        <v>885</v>
      </c>
      <c r="C17" s="827" t="s">
        <v>1049</v>
      </c>
    </row>
    <row r="18" spans="2:3" ht="13.5" thickTop="1"/>
    <row r="20" spans="2:3">
      <c r="C20" s="823" t="s">
        <v>891</v>
      </c>
    </row>
  </sheetData>
  <sheetProtection password="AAE5" sheet="1" objects="1" scenarios="1" selectLockedCells="1"/>
  <mergeCells count="2">
    <mergeCell ref="C2:C3"/>
    <mergeCell ref="B2:B3"/>
  </mergeCells>
  <phoneticPr fontId="3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sheetPr codeName="Sheet17"/>
  <dimension ref="A1:AV57"/>
  <sheetViews>
    <sheetView zoomScale="75" workbookViewId="0">
      <selection activeCell="AS27" sqref="AS27"/>
    </sheetView>
  </sheetViews>
  <sheetFormatPr defaultRowHeight="12.75"/>
  <cols>
    <col min="1" max="1" width="14" customWidth="1"/>
    <col min="2" max="2" width="10.42578125" customWidth="1"/>
    <col min="3" max="3" width="10" bestFit="1" customWidth="1"/>
    <col min="4" max="4" width="10.5703125" bestFit="1" customWidth="1"/>
    <col min="5" max="6" width="11" bestFit="1" customWidth="1"/>
    <col min="7" max="7" width="10.85546875" bestFit="1" customWidth="1"/>
    <col min="8" max="10" width="12.28515625" bestFit="1" customWidth="1"/>
    <col min="11" max="11" width="16" customWidth="1"/>
    <col min="12" max="13" width="11.5703125" customWidth="1"/>
    <col min="14" max="14" width="20.28515625" customWidth="1"/>
    <col min="15" max="15" width="23.140625" customWidth="1"/>
    <col min="16" max="16" width="19.7109375" customWidth="1"/>
    <col min="17" max="17" width="19.5703125" customWidth="1"/>
    <col min="18" max="18" width="19" style="1" customWidth="1"/>
    <col min="19" max="19" width="12.140625" customWidth="1"/>
    <col min="20" max="20" width="14.7109375" customWidth="1"/>
    <col min="21" max="22" width="16" customWidth="1"/>
    <col min="23" max="23" width="13.28515625" customWidth="1"/>
    <col min="24" max="24" width="21.42578125" customWidth="1"/>
    <col min="25" max="25" width="15.140625" customWidth="1"/>
    <col min="26" max="26" width="13.28515625" customWidth="1"/>
    <col min="27" max="28" width="14.42578125" customWidth="1"/>
    <col min="29" max="29" width="22.5703125" bestFit="1" customWidth="1"/>
    <col min="30" max="30" width="17.28515625" customWidth="1"/>
    <col min="31" max="31" width="16" customWidth="1"/>
    <col min="32" max="32" width="18.28515625" customWidth="1"/>
    <col min="33" max="33" width="17.42578125" customWidth="1"/>
    <col min="34" max="34" width="17.85546875" bestFit="1" customWidth="1"/>
    <col min="35" max="35" width="14.85546875" hidden="1" customWidth="1"/>
    <col min="36" max="36" width="14" hidden="1" customWidth="1"/>
    <col min="37" max="37" width="13.28515625" hidden="1" customWidth="1"/>
    <col min="38" max="38" width="12.140625" bestFit="1" customWidth="1"/>
    <col min="39" max="39" width="12.7109375" bestFit="1" customWidth="1"/>
  </cols>
  <sheetData>
    <row r="1" spans="1:37" s="3" customFormat="1" ht="26.25">
      <c r="A1" s="442" t="s">
        <v>83</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6.25">
      <c r="A2" s="449" t="s">
        <v>80</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478</v>
      </c>
      <c r="B3" s="101" t="s">
        <v>533</v>
      </c>
      <c r="C3" s="102" t="s">
        <v>480</v>
      </c>
      <c r="D3" s="102" t="e">
        <f>"Escape
Length L1 [" &amp; B2
&amp;"]"</f>
        <v>#REF!</v>
      </c>
      <c r="E3" s="102" t="e">
        <f>"Breakout
Length L2
[" &amp;B2 &amp;"]"</f>
        <v>#REF!</v>
      </c>
      <c r="F3" s="102" t="e">
        <f>"Main
Length L3
[" &amp;B2 &amp;"]"</f>
        <v>#REF!</v>
      </c>
      <c r="G3" s="102" t="e">
        <f>"Length L3S
["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
(SODIMM -&gt; L0+L1+L2+S1) or (SDRAM -&gt; L1+L2+L3+L3S+L4+L5+L6)
[" &amp;B2 &amp;"]"</f>
        <v>#REF!</v>
      </c>
      <c r="O3" s="103" t="e">
        <f>"Total channel length including GMCH package length 
(SODIMM -&gt; P1+L1+L2+L3+S1) or (SDRAM -&gt; P1+L1+L2+L3+L3S+L4+L5+L6)
[" &amp;B2 &amp;"]"</f>
        <v>#REF!</v>
      </c>
      <c r="P3" s="103" t="e">
        <f>"Target CSFF 
Pad-to-SODIMM or SDRAM Pin 
Length 
[" &amp;B2 &amp;"]"</f>
        <v>#REF!</v>
      </c>
      <c r="Q3" s="103" t="e">
        <f>"Routed Too Short [" &amp;B2 &amp;"]"</f>
        <v>#REF!</v>
      </c>
      <c r="R3" s="103" t="e">
        <f>"Routed Too Long [" &amp;B2 &amp;"]"</f>
        <v>#REF!</v>
      </c>
      <c r="S3" s="103" t="e">
        <f>"L1 Length Test
(&lt;="&amp; IF(B2="mil",1,0.0254)*50 &amp; B2 &amp;")"</f>
        <v>#REF!</v>
      </c>
      <c r="T3" s="103" t="e">
        <f>"L2 Length Test  (&lt;="&amp;IF($B$2="mil",1,0.0254)*500&amp;$B$2&amp;")"</f>
        <v>#REF!</v>
      </c>
      <c r="U3" s="103" t="e">
        <f>"S1 Length Test
(&lt;="&amp;IF($B$2="mil",1,0.0254)*200&amp;$B$2&amp;")"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
(L1+L2+L3+L3S+L4+L5+L6) 
Test 
(" &amp; IF($B$2="mil",1,25.4)*0.5&amp;IF($B$2="mil","in","mm") &amp;"-"&amp; IF($B$2="mil",1,25.4)*5&amp;IF($B$2="mil","in","mm")&amp;")"</f>
        <v>#REF!</v>
      </c>
      <c r="AD3" s="103" t="e">
        <f>"Total Length to Top SDRAM
(P1+L1+L2+L3+L3S+L4+L5+L6)
Test
(&lt;="&amp;IF($B$2="mil",1,25.4)*5.5&amp;IF($B$2="mil","in","mm")&amp;")"</f>
        <v>#REF!</v>
      </c>
      <c r="AE3" s="103" t="e">
        <f>"Total MB Length to SODIMM
(L0+L1+L2+S1) 
Test 
(" &amp; IF($B$2="mil",1,25.4)*0.5&amp;IF($B$2="mil","in","mm") &amp;"-"&amp; IF($B$2="mil",1,25.4)*3.25&amp;IF($B$2="mil","in","mm")&amp;")"</f>
        <v>#REF!</v>
      </c>
      <c r="AF3" s="103" t="e">
        <f>"Total Length to SODIMM
(P1+L0+L1+L2+S1)
Test
(&lt;="&amp;IF($B$2="mil",1,25.4)*4&amp;IF($B$2="mil","in","mm")&amp;")"</f>
        <v>#REF!</v>
      </c>
      <c r="AG3" s="103" t="e">
        <f>"SCK-SCK# 
Length Test  to SODIMM or Top SDRAM
(&lt;="&amp;IF($B$2="mil",1,25.4)*5&amp;IF($B$2="mil","mil","mm")&amp;")"</f>
        <v>#REF!</v>
      </c>
      <c r="AH3" s="103" t="e">
        <f>"Clock Pair to Clock Pair Length Test at SODIMM (&lt;="&amp;IF($B$2="mil",1,25.4)*20&amp;IF($B$2="mil","mil","mm")&amp;")"</f>
        <v>#REF!</v>
      </c>
    </row>
    <row r="4" spans="1:37" s="3" customFormat="1">
      <c r="A4" s="109" t="s">
        <v>277</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325</v>
      </c>
      <c r="B5" s="634" t="s">
        <v>483</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326</v>
      </c>
      <c r="B6" s="634" t="s">
        <v>486</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329</v>
      </c>
      <c r="B7" s="634" t="s">
        <v>483</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330</v>
      </c>
      <c r="B8" s="634" t="s">
        <v>486</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327</v>
      </c>
      <c r="B9" s="634" t="s">
        <v>483</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328</v>
      </c>
      <c r="B10" s="634" t="s">
        <v>486</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331</v>
      </c>
      <c r="B11" s="634" t="s">
        <v>483</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332</v>
      </c>
      <c r="B12" s="634" t="s">
        <v>486</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333</v>
      </c>
      <c r="B13" s="634" t="s">
        <v>184</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334</v>
      </c>
      <c r="B14" s="634" t="s">
        <v>486</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337</v>
      </c>
      <c r="B15" s="634" t="s">
        <v>184</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338</v>
      </c>
      <c r="B16" s="634" t="s">
        <v>486</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335</v>
      </c>
      <c r="B17" s="634" t="s">
        <v>184</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336</v>
      </c>
      <c r="B18" s="634" t="s">
        <v>486</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339</v>
      </c>
      <c r="B19" s="634" t="s">
        <v>184</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340</v>
      </c>
      <c r="B20" s="634" t="s">
        <v>486</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276</v>
      </c>
      <c r="B21" s="637"/>
      <c r="C21" s="638"/>
      <c r="D21" s="102" t="e">
        <f>"Escape
Length L0 [" &amp; B2
&amp;"]"</f>
        <v>#REF!</v>
      </c>
      <c r="E21" s="102" t="e">
        <f>"Breakout
Length L1
[" &amp;B2&amp;"]"</f>
        <v>#REF!</v>
      </c>
      <c r="F21" s="102" t="e">
        <f>"Main
Length L2
[" &amp;B2 &amp;"]"</f>
        <v>#REF!</v>
      </c>
      <c r="G21" s="102" t="e">
        <f>"Breakin
Length S1
[" &amp;B2 &amp;"]"</f>
        <v>#REF!</v>
      </c>
      <c r="H21" s="13"/>
      <c r="I21" s="13"/>
      <c r="J21" s="13"/>
      <c r="K21" s="13"/>
      <c r="L21" s="13"/>
      <c r="M21" s="13"/>
      <c r="N21" s="13"/>
      <c r="O21" s="13"/>
      <c r="P21" s="10"/>
      <c r="Q21" s="10"/>
      <c r="R21" s="16"/>
      <c r="S21" s="7" t="e">
        <f>"L1 Length Test
(&lt;="&amp; IF(B2="mil",1,0.0254)*500 &amp;B2 &amp;")"</f>
        <v>#REF!</v>
      </c>
      <c r="T21" s="7" t="e">
        <f>"L2 Length Test  (&lt;="&amp;IF($B$2="mil",1,0.0254)*2550&amp;$B$2&amp;")"</f>
        <v>#REF!</v>
      </c>
      <c r="U21" s="7" t="e">
        <f>"S1 Length Test
(&lt;="&amp;IF($B$2="mil",1,0.0254)*200&amp;$B$2&amp;")"</f>
        <v>#REF!</v>
      </c>
      <c r="V21" s="511"/>
      <c r="W21" s="512"/>
      <c r="X21" s="512"/>
      <c r="Y21" s="10"/>
      <c r="Z21" s="13"/>
      <c r="AA21" s="13"/>
      <c r="AB21" s="13"/>
      <c r="AC21" s="13"/>
      <c r="AD21" s="13"/>
      <c r="AE21" s="13"/>
      <c r="AF21" s="13"/>
      <c r="AG21" s="13"/>
      <c r="AH21" s="513"/>
    </row>
    <row r="22" spans="1:36" s="3" customFormat="1">
      <c r="A22" s="633" t="s">
        <v>481</v>
      </c>
      <c r="B22" s="634" t="s">
        <v>484</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482</v>
      </c>
      <c r="B23" s="634" t="s">
        <v>487</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85</v>
      </c>
      <c r="B24" s="634" t="s">
        <v>485</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86</v>
      </c>
      <c r="B25" s="634" t="s">
        <v>488</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307</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88</v>
      </c>
      <c r="B27" s="115" t="s">
        <v>286</v>
      </c>
      <c r="C27" s="352"/>
      <c r="D27" s="106" t="s">
        <v>315</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316</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318</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317</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321</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322</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323</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324</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89</v>
      </c>
      <c r="B35" s="115" t="s">
        <v>287</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5.5">
      <c r="A36" s="48" t="s">
        <v>79</v>
      </c>
      <c r="B36" s="24"/>
      <c r="C36" s="25"/>
      <c r="D36" s="26"/>
      <c r="E36" s="24"/>
      <c r="F36" s="26"/>
      <c r="G36" s="26"/>
      <c r="H36" s="26"/>
      <c r="I36" s="26"/>
      <c r="J36" s="26"/>
      <c r="K36" s="26"/>
      <c r="L36" s="26"/>
      <c r="M36" s="26"/>
      <c r="N36" s="26"/>
      <c r="O36" s="26"/>
      <c r="P36" s="26" t="s">
        <v>343</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341</v>
      </c>
      <c r="Q37" s="378" t="s">
        <v>342</v>
      </c>
    </row>
    <row r="38" spans="1:48">
      <c r="P38" s="377" t="s">
        <v>315</v>
      </c>
      <c r="Q38" s="379" t="s">
        <v>318</v>
      </c>
    </row>
    <row r="39" spans="1:48">
      <c r="P39" s="377"/>
      <c r="Q39" s="379"/>
      <c r="R39" s="426" t="s">
        <v>341</v>
      </c>
      <c r="S39" s="377" t="s">
        <v>315</v>
      </c>
      <c r="T39" s="377" t="s">
        <v>321</v>
      </c>
      <c r="U39" s="272" t="s">
        <v>344</v>
      </c>
    </row>
    <row r="40" spans="1:48">
      <c r="P40" s="377"/>
      <c r="Q40" s="379"/>
      <c r="S40" s="377" t="s">
        <v>316</v>
      </c>
      <c r="T40" s="377" t="s">
        <v>322</v>
      </c>
    </row>
    <row r="41" spans="1:48">
      <c r="P41" s="377"/>
      <c r="Q41" s="379"/>
      <c r="R41" s="427" t="s">
        <v>342</v>
      </c>
      <c r="S41" s="379" t="s">
        <v>318</v>
      </c>
      <c r="T41" s="379" t="s">
        <v>323</v>
      </c>
    </row>
    <row r="42" spans="1:48">
      <c r="P42" s="377"/>
      <c r="Q42" s="379"/>
      <c r="S42" s="379" t="s">
        <v>317</v>
      </c>
      <c r="T42" s="379" t="s">
        <v>324</v>
      </c>
    </row>
    <row r="43" spans="1:48">
      <c r="P43" s="377"/>
      <c r="Q43" s="379"/>
    </row>
    <row r="44" spans="1:48">
      <c r="P44" s="377" t="s">
        <v>321</v>
      </c>
      <c r="Q44" s="379" t="s">
        <v>323</v>
      </c>
    </row>
    <row r="45" spans="1:48">
      <c r="P45" s="377"/>
      <c r="Q45" s="379"/>
      <c r="R45" s="426" t="s">
        <v>341</v>
      </c>
      <c r="S45" s="377" t="s">
        <v>315</v>
      </c>
      <c r="T45" s="381" t="s">
        <v>321</v>
      </c>
      <c r="U45" s="272" t="s">
        <v>345</v>
      </c>
    </row>
    <row r="46" spans="1:48">
      <c r="P46" s="377"/>
      <c r="Q46" s="379"/>
      <c r="S46" s="377" t="s">
        <v>316</v>
      </c>
      <c r="T46" s="381" t="s">
        <v>322</v>
      </c>
    </row>
    <row r="47" spans="1:48">
      <c r="P47" s="377"/>
      <c r="Q47" s="379"/>
      <c r="R47" s="427" t="s">
        <v>342</v>
      </c>
      <c r="S47" s="379" t="s">
        <v>318</v>
      </c>
      <c r="T47" s="380" t="s">
        <v>323</v>
      </c>
    </row>
    <row r="48" spans="1:48">
      <c r="P48" s="377"/>
      <c r="Q48" s="379"/>
      <c r="S48" s="379" t="s">
        <v>317</v>
      </c>
      <c r="T48" s="380" t="s">
        <v>324</v>
      </c>
    </row>
    <row r="49" spans="16:20">
      <c r="P49" s="377"/>
      <c r="Q49" s="379"/>
      <c r="S49" t="s">
        <v>346</v>
      </c>
      <c r="T49" s="382" t="s">
        <v>347</v>
      </c>
    </row>
    <row r="50" spans="16:20">
      <c r="P50" s="377" t="s">
        <v>316</v>
      </c>
      <c r="Q50" s="379" t="s">
        <v>317</v>
      </c>
    </row>
    <row r="51" spans="16:20">
      <c r="P51" s="377"/>
      <c r="Q51" s="379"/>
    </row>
    <row r="52" spans="16:20">
      <c r="P52" s="377"/>
      <c r="Q52" s="379"/>
    </row>
    <row r="53" spans="16:20">
      <c r="P53" s="377"/>
      <c r="Q53" s="379"/>
    </row>
    <row r="54" spans="16:20">
      <c r="P54" s="377"/>
      <c r="Q54" s="379"/>
    </row>
    <row r="55" spans="16:20" ht="15.75">
      <c r="P55" s="377"/>
      <c r="Q55" s="379"/>
      <c r="S55" s="416"/>
    </row>
    <row r="56" spans="16:20" ht="15.75">
      <c r="P56" s="377" t="s">
        <v>322</v>
      </c>
      <c r="Q56" s="379" t="s">
        <v>324</v>
      </c>
      <c r="S56" s="416"/>
    </row>
    <row r="57" spans="16:20" ht="15.75">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305" priority="1" stopIfTrue="1" operator="equal">
      <formula>"Pass"</formula>
    </cfRule>
    <cfRule type="cellIs" dxfId="304" priority="2" stopIfTrue="1" operator="notEqual">
      <formula>"pass"</formula>
    </cfRule>
  </conditionalFormatting>
  <conditionalFormatting sqref="AH35">
    <cfRule type="cellIs" dxfId="303" priority="3" stopIfTrue="1" operator="equal">
      <formula>"Pass"</formula>
    </cfRule>
    <cfRule type="cellIs" dxfId="302" priority="4" stopIfTrue="1" operator="notEqual">
      <formula>"pass"</formula>
    </cfRule>
  </conditionalFormatting>
  <conditionalFormatting sqref="Y5:Y20">
    <cfRule type="cellIs" dxfId="301" priority="5" stopIfTrue="1" operator="equal">
      <formula>"Pass"</formula>
    </cfRule>
    <cfRule type="cellIs" dxfId="300" priority="6" stopIfTrue="1" operator="notEqual">
      <formula>"Pass"</formula>
    </cfRule>
  </conditionalFormatting>
  <conditionalFormatting sqref="Q22:R25">
    <cfRule type="cellIs" dxfId="299" priority="7" stopIfTrue="1" operator="equal">
      <formula>"Pass"</formula>
    </cfRule>
    <cfRule type="cellIs" dxfId="298"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297" priority="10" stopIfTrue="1" operator="equal">
      <formula>"Pass"</formula>
    </cfRule>
    <cfRule type="cellIs" dxfId="296" priority="11" stopIfTrue="1" operator="equal">
      <formula>"""Pass"""</formula>
    </cfRule>
  </conditionalFormatting>
  <conditionalFormatting sqref="A1:AH1">
    <cfRule type="expression" dxfId="295" priority="12" stopIfTrue="1">
      <formula>$E$1 = "Fail"</formula>
    </cfRule>
    <cfRule type="expression" dxfId="294" priority="13" stopIfTrue="1">
      <formula>$E$1 = "Pass"</formula>
    </cfRule>
  </conditionalFormatting>
  <pageMargins left="0.75" right="0.75" top="1" bottom="1" header="0.5" footer="0.5"/>
  <pageSetup orientation="portrait" verticalDpi="0" r:id="rId1"/>
  <headerFooter alignWithMargins="0"/>
  <legacyDrawing r:id="rId2"/>
  <oleObjects>
    <oleObject progId="Visio.Drawing.11" shapeId="16978" r:id="rId3"/>
    <oleObject progId="Visio.Drawing.11" shapeId="16979" r:id="rId4"/>
  </oleObjects>
</worksheet>
</file>

<file path=xl/worksheets/sheet21.xml><?xml version="1.0" encoding="utf-8"?>
<worksheet xmlns="http://schemas.openxmlformats.org/spreadsheetml/2006/main" xmlns:r="http://schemas.openxmlformats.org/officeDocument/2006/relationships">
  <sheetPr codeName="Sheet18"/>
  <dimension ref="A1:AY138"/>
  <sheetViews>
    <sheetView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9" style="3" customWidth="1"/>
    <col min="9" max="9" width="0.85546875" style="3" customWidth="1"/>
    <col min="10" max="10" width="13.140625" style="3" customWidth="1"/>
    <col min="11" max="11" width="19.140625" style="3" customWidth="1"/>
    <col min="12" max="12" width="0.85546875" style="3" customWidth="1"/>
    <col min="13" max="13" width="14" style="3" bestFit="1" customWidth="1"/>
    <col min="14" max="14" width="17.28515625" style="3" customWidth="1"/>
    <col min="15" max="15" width="0.85546875" style="3" customWidth="1"/>
    <col min="16" max="16" width="10.7109375" style="3" customWidth="1"/>
    <col min="17" max="17" width="10.5703125" style="3" customWidth="1"/>
    <col min="18" max="18" width="14.7109375" style="3" customWidth="1"/>
    <col min="19" max="19" width="16.7109375" style="3" customWidth="1"/>
    <col min="20" max="20" width="13.28515625" style="3" customWidth="1"/>
    <col min="21" max="21" width="22" style="3" customWidth="1"/>
    <col min="22" max="22" width="25.140625" style="3" customWidth="1"/>
    <col min="23" max="23" width="14.5703125" style="3" customWidth="1"/>
    <col min="24" max="24" width="16.85546875" style="3" customWidth="1"/>
    <col min="25" max="25" width="20" style="3" customWidth="1"/>
    <col min="26" max="26" width="14.85546875" style="3" customWidth="1"/>
    <col min="27" max="27" width="17.85546875" style="3" customWidth="1"/>
    <col min="28" max="28" width="12.5703125" style="3" customWidth="1"/>
    <col min="29" max="29" width="11.140625" style="3" customWidth="1"/>
    <col min="30" max="30" width="13.28515625" style="3" customWidth="1"/>
    <col min="31" max="31" width="11.7109375" style="3" customWidth="1"/>
    <col min="32" max="32" width="11.140625" style="3" customWidth="1"/>
    <col min="33" max="33" width="16.28515625" style="3" customWidth="1"/>
    <col min="34" max="35" width="22.85546875" style="3" customWidth="1"/>
    <col min="36" max="36" width="22.85546875" style="3" hidden="1" customWidth="1"/>
    <col min="37" max="37" width="12.5703125" style="3" hidden="1" customWidth="1"/>
    <col min="38" max="38" width="15.28515625" style="3" hidden="1" customWidth="1"/>
    <col min="39" max="39" width="13.5703125" style="3" customWidth="1"/>
    <col min="40" max="40" width="26.42578125" style="3" customWidth="1"/>
    <col min="41" max="41" width="24.85546875" style="3" customWidth="1"/>
    <col min="42" max="42" width="22.570312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39" ht="26.25">
      <c r="A1" s="1181" t="s">
        <v>298</v>
      </c>
      <c r="B1" s="1182"/>
      <c r="C1" s="1182"/>
      <c r="D1" s="1182"/>
      <c r="E1" s="1182"/>
      <c r="F1" s="1183" t="e">
        <f ca="1">IF(AND(AK7="Pass",AK8="Pass",AK34="Pass",AK35="Pass",AK60="Pass",AK61="Pass",AK86="Pass",AK87="Pass",AK112="Pass",AK113="Pass"),"Pass","Fail")</f>
        <v>#REF!</v>
      </c>
      <c r="G1" s="1183"/>
      <c r="H1" s="457"/>
      <c r="I1" s="457"/>
      <c r="J1" s="457"/>
      <c r="K1" s="457"/>
      <c r="L1" s="457"/>
      <c r="M1" s="457"/>
      <c r="N1" s="457"/>
      <c r="O1" s="457"/>
      <c r="P1" s="457"/>
      <c r="Q1" s="457"/>
      <c r="R1" s="457"/>
      <c r="S1" s="457"/>
      <c r="T1" s="457"/>
      <c r="U1" s="457"/>
      <c r="V1" s="457"/>
      <c r="W1" s="457"/>
      <c r="X1" s="457"/>
      <c r="Y1" s="457"/>
      <c r="Z1" s="458"/>
    </row>
    <row r="2" spans="1:39" s="97" customFormat="1">
      <c r="A2" s="459" t="s">
        <v>80</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516</v>
      </c>
      <c r="B3" s="330" t="s">
        <v>479</v>
      </c>
      <c r="C3" s="145" t="s">
        <v>92</v>
      </c>
      <c r="D3" s="146"/>
      <c r="E3" s="147" t="e">
        <f>"Escape
Length L0
 ["&amp;$B$2&amp;"]"</f>
        <v>#REF!</v>
      </c>
      <c r="F3" s="147" t="e">
        <f>"Breakout
Length L1
["&amp; $B$2&amp;"]"</f>
        <v>#REF!</v>
      </c>
      <c r="G3" s="147" t="e">
        <f>"Main
Length L2
[" &amp;$B$2&amp; " ]"</f>
        <v>#REF!</v>
      </c>
      <c r="H3" s="147" t="e">
        <f>"Breakin
Length S1  
[" &amp;$B$2&amp;"]"</f>
        <v>#REF!</v>
      </c>
      <c r="I3" s="463"/>
      <c r="J3" s="146" t="e">
        <f>"Via-to-via (SODIMM-to-Rt) L3 [" &amp;$B$2&amp;"]"</f>
        <v>#REF!</v>
      </c>
      <c r="K3" s="146" t="e">
        <f>"Via-to-Rt 
L4 [" &amp;$B$2&amp;"]"</f>
        <v>#REF!</v>
      </c>
      <c r="L3" s="463"/>
      <c r="M3" s="464" t="e">
        <f>"Total MB Length
(L0+L1+L2+S1)
[" &amp;$B$2&amp;"]"</f>
        <v>#REF!</v>
      </c>
      <c r="N3" s="463" t="e">
        <f>"Total Pad-to-Pin Length (P1+L0+L1+L2+S1)
["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281</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1.25">
      <c r="A5" s="360" t="s">
        <v>285</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1.25">
      <c r="A6" s="460" t="s">
        <v>308</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131</v>
      </c>
      <c r="B7" s="479" t="s">
        <v>489</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132</v>
      </c>
      <c r="B8" s="480" t="s">
        <v>127</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133</v>
      </c>
      <c r="B9" s="480" t="s">
        <v>490</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134</v>
      </c>
      <c r="B10" s="480" t="s">
        <v>491</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135</v>
      </c>
      <c r="B11" s="480" t="s">
        <v>492</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136</v>
      </c>
      <c r="B12" s="480" t="s">
        <v>493</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138</v>
      </c>
      <c r="B13" s="480" t="s">
        <v>494</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139</v>
      </c>
      <c r="B14" s="480" t="s">
        <v>379</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140</v>
      </c>
      <c r="B15" s="480" t="s">
        <v>495</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142</v>
      </c>
      <c r="B16" s="480" t="s">
        <v>380</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144</v>
      </c>
      <c r="B17" s="480" t="s">
        <v>119</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145</v>
      </c>
      <c r="B18" s="480" t="s">
        <v>496</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146</v>
      </c>
      <c r="B19" s="480" t="s">
        <v>497</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148</v>
      </c>
      <c r="B20" s="480" t="s">
        <v>377</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1.25">
      <c r="A21" s="460" t="s">
        <v>309</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150</v>
      </c>
      <c r="B22" s="480" t="s">
        <v>103</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152</v>
      </c>
      <c r="B23" s="480" t="s">
        <v>141</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153</v>
      </c>
      <c r="B24" s="480" t="s">
        <v>422</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310</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154</v>
      </c>
      <c r="B26" s="480" t="s">
        <v>515</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156</v>
      </c>
      <c r="B27" s="480" t="s">
        <v>395</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158</v>
      </c>
      <c r="B28" s="480" t="s">
        <v>147</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2.5">
      <c r="A30" s="218" t="s">
        <v>516</v>
      </c>
      <c r="B30" s="144" t="s">
        <v>479</v>
      </c>
      <c r="C30" s="643" t="s">
        <v>92</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
["&amp;$B$2&amp;"]"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457</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280</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1.25">
      <c r="A32" s="263" t="s">
        <v>284</v>
      </c>
      <c r="B32" s="164"/>
      <c r="C32" s="641"/>
      <c r="D32" s="165"/>
      <c r="E32" s="166"/>
      <c r="F32" s="222"/>
      <c r="G32" s="166"/>
      <c r="H32" s="166"/>
      <c r="I32" s="167"/>
      <c r="J32" s="167"/>
      <c r="K32" s="166"/>
      <c r="L32" s="167"/>
      <c r="M32" s="166"/>
      <c r="N32" s="166"/>
      <c r="O32" s="166"/>
      <c r="P32" s="166"/>
      <c r="Q32" s="166"/>
      <c r="R32" s="166"/>
      <c r="S32" s="540" t="s">
        <v>294</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1.25">
      <c r="A33" s="205" t="s">
        <v>299</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266</v>
      </c>
      <c r="B34" s="480" t="s">
        <v>151</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109</v>
      </c>
      <c r="B35" s="480" t="s">
        <v>500</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110</v>
      </c>
      <c r="B36" s="480" t="s">
        <v>501</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111</v>
      </c>
      <c r="B37" s="480" t="s">
        <v>502</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112</v>
      </c>
      <c r="B38" s="480" t="s">
        <v>503</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113</v>
      </c>
      <c r="B39" s="481" t="s">
        <v>504</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114</v>
      </c>
      <c r="B40" s="480" t="s">
        <v>505</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116</v>
      </c>
      <c r="B41" s="480" t="s">
        <v>506</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117</v>
      </c>
      <c r="B42" s="481" t="s">
        <v>507</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118</v>
      </c>
      <c r="B43" s="480" t="s">
        <v>508</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120</v>
      </c>
      <c r="B44" s="480" t="s">
        <v>509</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121</v>
      </c>
      <c r="B45" s="480" t="s">
        <v>510</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122</v>
      </c>
      <c r="B46" s="480" t="s">
        <v>511</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123</v>
      </c>
      <c r="B47" s="480" t="s">
        <v>402</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1.25">
      <c r="A48" s="205" t="s">
        <v>300</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124</v>
      </c>
      <c r="B49" s="480" t="s">
        <v>512</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125</v>
      </c>
      <c r="B50" s="480" t="s">
        <v>436</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126</v>
      </c>
      <c r="B51" s="480" t="s">
        <v>513</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1.25">
      <c r="A52" s="205" t="s">
        <v>301</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128</v>
      </c>
      <c r="B53" s="480" t="s">
        <v>498</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129</v>
      </c>
      <c r="B54" s="480" t="s">
        <v>514</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130</v>
      </c>
      <c r="B55" s="480" t="s">
        <v>499</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5.5">
      <c r="A56" s="60" t="s">
        <v>79</v>
      </c>
      <c r="K56" s="59"/>
      <c r="P56" s="329" t="s">
        <v>516</v>
      </c>
      <c r="Q56" s="330" t="s">
        <v>458</v>
      </c>
      <c r="R56" s="550" t="e">
        <f>"Total MB Length to U2 (L0+L1+L2+L5+L6-1+L8-2) ["&amp;$B$2&amp;"]"</f>
        <v>#REF!</v>
      </c>
      <c r="S56" s="550" t="e">
        <f>"Total Pad to Pin U2 (P1+L0+L1+L2+L5+L6-1+L8-2) ["&amp;$B$2&amp;"]"</f>
        <v>#REF!</v>
      </c>
      <c r="T56" s="551" t="e">
        <f>"Target Min Length to U2
["&amp;$B$2&amp;"]"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516</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280</v>
      </c>
      <c r="Q57" s="156"/>
      <c r="R57" s="156"/>
      <c r="S57" s="156"/>
      <c r="T57" s="156"/>
      <c r="U57" s="156"/>
      <c r="V57" s="156"/>
      <c r="W57" s="156"/>
      <c r="X57" s="554"/>
      <c r="Y57" s="554"/>
      <c r="Z57" s="554"/>
      <c r="AA57" s="554"/>
      <c r="AB57" s="554"/>
      <c r="AC57" s="554"/>
      <c r="AD57" s="554"/>
      <c r="AE57" s="554"/>
      <c r="AF57" s="460" t="s">
        <v>280</v>
      </c>
      <c r="AG57" s="156"/>
      <c r="AH57" s="156"/>
      <c r="AI57" s="557"/>
      <c r="AR57" s="229"/>
      <c r="AY57" s="229"/>
    </row>
    <row r="58" spans="1:51">
      <c r="P58" s="263" t="s">
        <v>284</v>
      </c>
      <c r="Q58" s="166"/>
      <c r="R58" s="166"/>
      <c r="S58" s="558" t="s">
        <v>297</v>
      </c>
      <c r="T58" s="168" t="e">
        <f>MIN('DDR2 Clocks - 2L'!$S$5:$S$6)</f>
        <v>#REF!</v>
      </c>
      <c r="U58" s="541" t="e">
        <f>MAX('DDR2 Clocks - 2L'!$S$5:$S$6)</f>
        <v>#REF!</v>
      </c>
      <c r="V58" s="542"/>
      <c r="W58" s="168"/>
      <c r="X58" s="554"/>
      <c r="Y58" s="554"/>
      <c r="Z58" s="554"/>
      <c r="AA58" s="554"/>
      <c r="AB58" s="554"/>
      <c r="AC58" s="554"/>
      <c r="AD58" s="554"/>
      <c r="AE58" s="554"/>
      <c r="AF58" s="163" t="s">
        <v>284</v>
      </c>
      <c r="AG58" s="538"/>
      <c r="AH58" s="538"/>
      <c r="AI58" s="539"/>
    </row>
    <row r="59" spans="1:51">
      <c r="P59" s="205" t="s">
        <v>299</v>
      </c>
      <c r="Q59" s="181"/>
      <c r="R59" s="181"/>
      <c r="S59" s="179"/>
      <c r="T59" s="179"/>
      <c r="U59" s="531"/>
      <c r="V59" s="531"/>
      <c r="W59" s="179"/>
      <c r="X59" s="554"/>
      <c r="Y59" s="554"/>
      <c r="Z59" s="554"/>
      <c r="AA59" s="554"/>
      <c r="AB59" s="554"/>
      <c r="AC59" s="554"/>
      <c r="AD59" s="554"/>
      <c r="AE59" s="554"/>
      <c r="AF59" s="460" t="s">
        <v>299</v>
      </c>
      <c r="AG59" s="179"/>
      <c r="AH59" s="179"/>
      <c r="AI59" s="533"/>
    </row>
    <row r="60" spans="1:51">
      <c r="P60" s="186" t="s">
        <v>266</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266</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109</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109</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110</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110</v>
      </c>
      <c r="AG62" s="528" t="e">
        <f t="shared" ca="1" si="35"/>
        <v>#NAME?</v>
      </c>
      <c r="AH62" s="528" t="e">
        <f t="shared" si="36"/>
        <v>#REF!</v>
      </c>
      <c r="AI62" s="560" t="e">
        <f t="shared" si="37"/>
        <v>#REF!</v>
      </c>
      <c r="AJ62" s="162" t="e">
        <f t="shared" ca="1" si="32"/>
        <v>#REF!</v>
      </c>
    </row>
    <row r="63" spans="1:51">
      <c r="P63" s="243" t="s">
        <v>111</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111</v>
      </c>
      <c r="AG63" s="528" t="e">
        <f t="shared" ca="1" si="35"/>
        <v>#NAME?</v>
      </c>
      <c r="AH63" s="528" t="e">
        <f t="shared" si="36"/>
        <v>#REF!</v>
      </c>
      <c r="AI63" s="560" t="e">
        <f t="shared" si="37"/>
        <v>#REF!</v>
      </c>
      <c r="AJ63" s="162" t="e">
        <f t="shared" ca="1" si="32"/>
        <v>#REF!</v>
      </c>
    </row>
    <row r="64" spans="1:51">
      <c r="P64" s="243" t="s">
        <v>112</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112</v>
      </c>
      <c r="AG64" s="528" t="e">
        <f t="shared" ca="1" si="35"/>
        <v>#NAME?</v>
      </c>
      <c r="AH64" s="528" t="e">
        <f t="shared" si="36"/>
        <v>#REF!</v>
      </c>
      <c r="AI64" s="560" t="e">
        <f t="shared" si="37"/>
        <v>#REF!</v>
      </c>
      <c r="AJ64" s="162" t="e">
        <f t="shared" ca="1" si="32"/>
        <v>#REF!</v>
      </c>
    </row>
    <row r="65" spans="16:36">
      <c r="P65" s="243" t="s">
        <v>113</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113</v>
      </c>
      <c r="AG65" s="528" t="e">
        <f t="shared" ca="1" si="35"/>
        <v>#NAME?</v>
      </c>
      <c r="AH65" s="528" t="e">
        <f t="shared" si="36"/>
        <v>#REF!</v>
      </c>
      <c r="AI65" s="560" t="e">
        <f t="shared" si="37"/>
        <v>#REF!</v>
      </c>
      <c r="AJ65" s="162" t="e">
        <f t="shared" ca="1" si="32"/>
        <v>#REF!</v>
      </c>
    </row>
    <row r="66" spans="16:36">
      <c r="P66" s="243" t="s">
        <v>114</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114</v>
      </c>
      <c r="AG66" s="528" t="e">
        <f t="shared" ca="1" si="35"/>
        <v>#NAME?</v>
      </c>
      <c r="AH66" s="528" t="e">
        <f t="shared" si="36"/>
        <v>#REF!</v>
      </c>
      <c r="AI66" s="560" t="e">
        <f t="shared" si="37"/>
        <v>#REF!</v>
      </c>
      <c r="AJ66" s="162" t="e">
        <f t="shared" ca="1" si="32"/>
        <v>#REF!</v>
      </c>
    </row>
    <row r="67" spans="16:36">
      <c r="P67" s="243" t="s">
        <v>116</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116</v>
      </c>
      <c r="AG67" s="528" t="e">
        <f t="shared" ca="1" si="35"/>
        <v>#NAME?</v>
      </c>
      <c r="AH67" s="528" t="e">
        <f t="shared" si="36"/>
        <v>#REF!</v>
      </c>
      <c r="AI67" s="560" t="e">
        <f t="shared" si="37"/>
        <v>#REF!</v>
      </c>
      <c r="AJ67" s="162" t="e">
        <f t="shared" ca="1" si="32"/>
        <v>#REF!</v>
      </c>
    </row>
    <row r="68" spans="16:36">
      <c r="P68" s="243" t="s">
        <v>117</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117</v>
      </c>
      <c r="AG68" s="528" t="e">
        <f t="shared" ca="1" si="35"/>
        <v>#NAME?</v>
      </c>
      <c r="AH68" s="528" t="e">
        <f t="shared" si="36"/>
        <v>#REF!</v>
      </c>
      <c r="AI68" s="560" t="e">
        <f t="shared" si="37"/>
        <v>#REF!</v>
      </c>
      <c r="AJ68" s="162" t="e">
        <f t="shared" ca="1" si="32"/>
        <v>#REF!</v>
      </c>
    </row>
    <row r="69" spans="16:36">
      <c r="P69" s="243" t="s">
        <v>118</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118</v>
      </c>
      <c r="AG69" s="528" t="e">
        <f t="shared" ca="1" si="35"/>
        <v>#NAME?</v>
      </c>
      <c r="AH69" s="528" t="e">
        <f t="shared" si="36"/>
        <v>#REF!</v>
      </c>
      <c r="AI69" s="560" t="e">
        <f t="shared" si="37"/>
        <v>#REF!</v>
      </c>
      <c r="AJ69" s="162" t="e">
        <f t="shared" ca="1" si="32"/>
        <v>#REF!</v>
      </c>
    </row>
    <row r="70" spans="16:36">
      <c r="P70" s="243" t="s">
        <v>120</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120</v>
      </c>
      <c r="AG70" s="528" t="e">
        <f t="shared" ca="1" si="35"/>
        <v>#NAME?</v>
      </c>
      <c r="AH70" s="528" t="e">
        <f t="shared" si="36"/>
        <v>#REF!</v>
      </c>
      <c r="AI70" s="560" t="e">
        <f t="shared" si="37"/>
        <v>#REF!</v>
      </c>
      <c r="AJ70" s="162" t="e">
        <f t="shared" ca="1" si="32"/>
        <v>#REF!</v>
      </c>
    </row>
    <row r="71" spans="16:36">
      <c r="P71" s="243" t="s">
        <v>121</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121</v>
      </c>
      <c r="AG71" s="528" t="e">
        <f t="shared" ca="1" si="35"/>
        <v>#NAME?</v>
      </c>
      <c r="AH71" s="528" t="e">
        <f t="shared" si="36"/>
        <v>#REF!</v>
      </c>
      <c r="AI71" s="560" t="e">
        <f t="shared" si="37"/>
        <v>#REF!</v>
      </c>
      <c r="AJ71" s="162" t="e">
        <f t="shared" ca="1" si="32"/>
        <v>#REF!</v>
      </c>
    </row>
    <row r="72" spans="16:36">
      <c r="P72" s="243" t="s">
        <v>122</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122</v>
      </c>
      <c r="AG72" s="528" t="e">
        <f t="shared" ca="1" si="35"/>
        <v>#NAME?</v>
      </c>
      <c r="AH72" s="528" t="e">
        <f t="shared" si="36"/>
        <v>#REF!</v>
      </c>
      <c r="AI72" s="560" t="e">
        <f t="shared" si="37"/>
        <v>#REF!</v>
      </c>
      <c r="AJ72" s="162" t="e">
        <f t="shared" ca="1" si="32"/>
        <v>#REF!</v>
      </c>
    </row>
    <row r="73" spans="16:36">
      <c r="P73" s="243" t="s">
        <v>123</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123</v>
      </c>
      <c r="AG73" s="528" t="e">
        <f t="shared" ca="1" si="35"/>
        <v>#NAME?</v>
      </c>
      <c r="AH73" s="528" t="e">
        <f t="shared" si="36"/>
        <v>#REF!</v>
      </c>
      <c r="AI73" s="560" t="e">
        <f t="shared" si="37"/>
        <v>#REF!</v>
      </c>
      <c r="AJ73" s="162" t="e">
        <f t="shared" ca="1" si="32"/>
        <v>#REF!</v>
      </c>
    </row>
    <row r="74" spans="16:36">
      <c r="P74" s="205" t="s">
        <v>300</v>
      </c>
      <c r="Q74" s="331"/>
      <c r="R74" s="207"/>
      <c r="S74" s="207"/>
      <c r="T74" s="207"/>
      <c r="U74" s="207"/>
      <c r="V74" s="430"/>
      <c r="W74" s="430"/>
      <c r="X74" s="554"/>
      <c r="Y74" s="554"/>
      <c r="Z74" s="554"/>
      <c r="AA74" s="554"/>
      <c r="AB74" s="554"/>
      <c r="AC74" s="554"/>
      <c r="AD74" s="554"/>
      <c r="AE74" s="554"/>
      <c r="AF74" s="460" t="s">
        <v>300</v>
      </c>
      <c r="AG74" s="179"/>
      <c r="AH74" s="179"/>
      <c r="AI74" s="562"/>
    </row>
    <row r="75" spans="16:36">
      <c r="P75" s="185" t="s">
        <v>124</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124</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125</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125</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126</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126</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301</v>
      </c>
      <c r="Q78" s="207"/>
      <c r="R78" s="207"/>
      <c r="S78" s="207"/>
      <c r="T78" s="207"/>
      <c r="U78" s="207"/>
      <c r="V78" s="430"/>
      <c r="W78" s="430"/>
      <c r="X78" s="554"/>
      <c r="Y78" s="554"/>
      <c r="Z78" s="554"/>
      <c r="AA78" s="554"/>
      <c r="AB78" s="554"/>
      <c r="AC78" s="554"/>
      <c r="AD78" s="554"/>
      <c r="AE78" s="554"/>
      <c r="AF78" s="460" t="s">
        <v>301</v>
      </c>
      <c r="AG78" s="430"/>
      <c r="AH78" s="430"/>
      <c r="AI78" s="562"/>
    </row>
    <row r="79" spans="16:36">
      <c r="P79" s="185" t="s">
        <v>128</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128</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129</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129</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130</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130</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516</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
["&amp;$B$2&amp;"]"</f>
        <v>#REF!</v>
      </c>
      <c r="U82" s="552" t="e">
        <f>"Target Max Length to U3 
["&amp;$B$2&amp;"]"</f>
        <v>#REF!</v>
      </c>
      <c r="V82" s="553" t="e">
        <f>"Routed Too Short to U3 [" &amp;$B$2&amp;"]"</f>
        <v>#REF!</v>
      </c>
      <c r="W82" s="551" t="e">
        <f>"Routed Too Long to U3 [" &amp;$B$2&amp;"]"</f>
        <v>#REF!</v>
      </c>
      <c r="X82" s="554"/>
      <c r="Y82" s="554"/>
      <c r="Z82" s="554"/>
      <c r="AA82" s="554"/>
      <c r="AB82" s="555" t="s">
        <v>516</v>
      </c>
      <c r="AC82" s="556" t="e">
        <f>"L6-2 Length Test (&lt;=" &amp; IF($B$2="mil",1,0.0254)*1000&amp;$B$2&amp;")"</f>
        <v>#REF!</v>
      </c>
      <c r="AD82" s="554"/>
      <c r="AE82" s="554"/>
      <c r="AF82" s="555" t="s">
        <v>516</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280</v>
      </c>
      <c r="O83" s="155"/>
      <c r="P83" s="156"/>
      <c r="Q83" s="156"/>
      <c r="R83" s="156"/>
      <c r="S83" s="156"/>
      <c r="T83" s="156"/>
      <c r="U83" s="156"/>
      <c r="V83" s="156"/>
      <c r="W83" s="156"/>
      <c r="X83" s="554"/>
      <c r="Y83" s="554"/>
      <c r="Z83" s="554"/>
      <c r="AA83" s="554"/>
      <c r="AB83" s="155" t="s">
        <v>280</v>
      </c>
      <c r="AC83" s="156"/>
      <c r="AD83" s="554"/>
      <c r="AE83" s="554"/>
      <c r="AF83" s="460" t="s">
        <v>280</v>
      </c>
      <c r="AG83" s="156"/>
      <c r="AH83" s="156"/>
      <c r="AI83" s="158"/>
    </row>
    <row r="84" spans="14:37">
      <c r="N84" s="263" t="s">
        <v>284</v>
      </c>
      <c r="O84" s="263"/>
      <c r="P84" s="166"/>
      <c r="Q84" s="166"/>
      <c r="R84" s="166"/>
      <c r="S84" s="540" t="s">
        <v>296</v>
      </c>
      <c r="T84" s="168" t="e">
        <f>MIN('DDR2 Clocks - 2L'!$R$7:$R$8)</f>
        <v>#REF!</v>
      </c>
      <c r="U84" s="541" t="e">
        <f>MAX('DDR2 Clocks - 2L'!$R$7:$R$8)</f>
        <v>#REF!</v>
      </c>
      <c r="V84" s="542"/>
      <c r="W84" s="168"/>
      <c r="X84" s="554"/>
      <c r="Y84" s="554"/>
      <c r="Z84" s="554"/>
      <c r="AA84" s="554"/>
      <c r="AB84" s="163" t="s">
        <v>284</v>
      </c>
      <c r="AC84" s="538"/>
      <c r="AD84" s="554"/>
      <c r="AE84" s="554"/>
      <c r="AF84" s="163" t="s">
        <v>284</v>
      </c>
      <c r="AG84" s="538"/>
      <c r="AH84" s="538"/>
      <c r="AI84" s="539"/>
    </row>
    <row r="85" spans="14:37">
      <c r="N85" s="205" t="s">
        <v>299</v>
      </c>
      <c r="O85" s="410"/>
      <c r="P85" s="181"/>
      <c r="Q85" s="181"/>
      <c r="R85" s="181"/>
      <c r="S85" s="179"/>
      <c r="T85" s="179"/>
      <c r="U85" s="531"/>
      <c r="V85" s="531"/>
      <c r="W85" s="179"/>
      <c r="X85" s="554"/>
      <c r="Y85" s="554"/>
      <c r="Z85" s="554"/>
      <c r="AA85" s="554"/>
      <c r="AB85" s="155" t="s">
        <v>299</v>
      </c>
      <c r="AC85" s="179"/>
      <c r="AD85" s="554"/>
      <c r="AE85" s="554"/>
      <c r="AF85" s="460" t="s">
        <v>299</v>
      </c>
      <c r="AG85" s="179"/>
      <c r="AH85" s="179"/>
      <c r="AI85" s="273"/>
    </row>
    <row r="86" spans="14:37">
      <c r="N86" s="186" t="s">
        <v>266</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266</v>
      </c>
      <c r="AC86" s="560" t="e">
        <f>IF(P86&lt;=IF($B$2="mil",1,0.0254)*1000,"Pass",IF($B$2="mil",1,0.0254)*1000-P86)</f>
        <v>#REF!</v>
      </c>
      <c r="AD86" s="554"/>
      <c r="AE86" s="554"/>
      <c r="AF86" s="559" t="s">
        <v>266</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109</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109</v>
      </c>
      <c r="AC87" s="560" t="e">
        <f t="shared" ref="AC87:AC99" si="43">IF(P87&lt;=IF($B$2="mil",1,0.0254)*1000,"Pass",IF($B$2="mil",1,0.0254)*1000-P87)</f>
        <v>#REF!</v>
      </c>
      <c r="AD87" s="554"/>
      <c r="AE87" s="554"/>
      <c r="AF87" s="561" t="s">
        <v>109</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110</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110</v>
      </c>
      <c r="AC88" s="560" t="e">
        <f t="shared" si="43"/>
        <v>#REF!</v>
      </c>
      <c r="AD88" s="554"/>
      <c r="AE88" s="554"/>
      <c r="AF88" s="561" t="s">
        <v>110</v>
      </c>
      <c r="AG88" s="528" t="e">
        <f t="shared" ca="1" si="44"/>
        <v>#NAME?</v>
      </c>
      <c r="AH88" s="528" t="e">
        <f t="shared" si="45"/>
        <v>#REF!</v>
      </c>
      <c r="AI88" s="560" t="e">
        <f t="shared" si="46"/>
        <v>#REF!</v>
      </c>
      <c r="AJ88" s="162" t="e">
        <f t="shared" ca="1" si="40"/>
        <v>#REF!</v>
      </c>
    </row>
    <row r="89" spans="14:37">
      <c r="N89" s="243" t="s">
        <v>111</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111</v>
      </c>
      <c r="AC89" s="560" t="e">
        <f t="shared" si="43"/>
        <v>#REF!</v>
      </c>
      <c r="AD89" s="554"/>
      <c r="AE89" s="554"/>
      <c r="AF89" s="561" t="s">
        <v>111</v>
      </c>
      <c r="AG89" s="528" t="e">
        <f t="shared" ca="1" si="44"/>
        <v>#NAME?</v>
      </c>
      <c r="AH89" s="528" t="e">
        <f t="shared" si="45"/>
        <v>#REF!</v>
      </c>
      <c r="AI89" s="560" t="e">
        <f t="shared" si="46"/>
        <v>#REF!</v>
      </c>
      <c r="AJ89" s="162" t="e">
        <f t="shared" ca="1" si="40"/>
        <v>#REF!</v>
      </c>
    </row>
    <row r="90" spans="14:37">
      <c r="N90" s="243" t="s">
        <v>112</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112</v>
      </c>
      <c r="AC90" s="560" t="e">
        <f t="shared" si="43"/>
        <v>#REF!</v>
      </c>
      <c r="AD90" s="554"/>
      <c r="AE90" s="554"/>
      <c r="AF90" s="561" t="s">
        <v>112</v>
      </c>
      <c r="AG90" s="528" t="e">
        <f t="shared" ca="1" si="44"/>
        <v>#NAME?</v>
      </c>
      <c r="AH90" s="528" t="e">
        <f t="shared" si="45"/>
        <v>#REF!</v>
      </c>
      <c r="AI90" s="560" t="e">
        <f t="shared" si="46"/>
        <v>#REF!</v>
      </c>
      <c r="AJ90" s="162" t="e">
        <f t="shared" ca="1" si="40"/>
        <v>#REF!</v>
      </c>
    </row>
    <row r="91" spans="14:37">
      <c r="N91" s="243" t="s">
        <v>113</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113</v>
      </c>
      <c r="AC91" s="560" t="e">
        <f t="shared" si="43"/>
        <v>#REF!</v>
      </c>
      <c r="AD91" s="554"/>
      <c r="AE91" s="554"/>
      <c r="AF91" s="561" t="s">
        <v>113</v>
      </c>
      <c r="AG91" s="528" t="e">
        <f t="shared" ca="1" si="44"/>
        <v>#NAME?</v>
      </c>
      <c r="AH91" s="528" t="e">
        <f t="shared" si="45"/>
        <v>#REF!</v>
      </c>
      <c r="AI91" s="560" t="e">
        <f t="shared" si="46"/>
        <v>#REF!</v>
      </c>
      <c r="AJ91" s="162" t="e">
        <f t="shared" ca="1" si="40"/>
        <v>#REF!</v>
      </c>
    </row>
    <row r="92" spans="14:37">
      <c r="N92" s="243" t="s">
        <v>114</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114</v>
      </c>
      <c r="AC92" s="560" t="e">
        <f t="shared" si="43"/>
        <v>#REF!</v>
      </c>
      <c r="AD92" s="554"/>
      <c r="AE92" s="554"/>
      <c r="AF92" s="561" t="s">
        <v>114</v>
      </c>
      <c r="AG92" s="528" t="e">
        <f t="shared" ca="1" si="44"/>
        <v>#NAME?</v>
      </c>
      <c r="AH92" s="528" t="e">
        <f t="shared" si="45"/>
        <v>#REF!</v>
      </c>
      <c r="AI92" s="560" t="e">
        <f t="shared" si="46"/>
        <v>#REF!</v>
      </c>
      <c r="AJ92" s="162" t="e">
        <f t="shared" ca="1" si="40"/>
        <v>#REF!</v>
      </c>
    </row>
    <row r="93" spans="14:37">
      <c r="N93" s="243" t="s">
        <v>116</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116</v>
      </c>
      <c r="AC93" s="560" t="e">
        <f t="shared" si="43"/>
        <v>#REF!</v>
      </c>
      <c r="AD93" s="554"/>
      <c r="AE93" s="554"/>
      <c r="AF93" s="561" t="s">
        <v>116</v>
      </c>
      <c r="AG93" s="528" t="e">
        <f t="shared" ca="1" si="44"/>
        <v>#NAME?</v>
      </c>
      <c r="AH93" s="528" t="e">
        <f t="shared" si="45"/>
        <v>#REF!</v>
      </c>
      <c r="AI93" s="560" t="e">
        <f t="shared" si="46"/>
        <v>#REF!</v>
      </c>
      <c r="AJ93" s="162" t="e">
        <f t="shared" ca="1" si="40"/>
        <v>#REF!</v>
      </c>
    </row>
    <row r="94" spans="14:37">
      <c r="N94" s="243" t="s">
        <v>117</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117</v>
      </c>
      <c r="AC94" s="560" t="e">
        <f t="shared" si="43"/>
        <v>#REF!</v>
      </c>
      <c r="AD94" s="554"/>
      <c r="AE94" s="554"/>
      <c r="AF94" s="561" t="s">
        <v>117</v>
      </c>
      <c r="AG94" s="528" t="e">
        <f t="shared" ca="1" si="44"/>
        <v>#NAME?</v>
      </c>
      <c r="AH94" s="528" t="e">
        <f t="shared" si="45"/>
        <v>#REF!</v>
      </c>
      <c r="AI94" s="560" t="e">
        <f t="shared" si="46"/>
        <v>#REF!</v>
      </c>
      <c r="AJ94" s="162" t="e">
        <f t="shared" ca="1" si="40"/>
        <v>#REF!</v>
      </c>
    </row>
    <row r="95" spans="14:37">
      <c r="N95" s="243" t="s">
        <v>118</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118</v>
      </c>
      <c r="AC95" s="560" t="e">
        <f t="shared" si="43"/>
        <v>#REF!</v>
      </c>
      <c r="AD95" s="554"/>
      <c r="AE95" s="554"/>
      <c r="AF95" s="561" t="s">
        <v>118</v>
      </c>
      <c r="AG95" s="528" t="e">
        <f t="shared" ca="1" si="44"/>
        <v>#NAME?</v>
      </c>
      <c r="AH95" s="528" t="e">
        <f t="shared" si="45"/>
        <v>#REF!</v>
      </c>
      <c r="AI95" s="560" t="e">
        <f t="shared" si="46"/>
        <v>#REF!</v>
      </c>
      <c r="AJ95" s="162" t="e">
        <f t="shared" ca="1" si="40"/>
        <v>#REF!</v>
      </c>
    </row>
    <row r="96" spans="14:37">
      <c r="N96" s="243" t="s">
        <v>120</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120</v>
      </c>
      <c r="AC96" s="560" t="e">
        <f t="shared" si="43"/>
        <v>#REF!</v>
      </c>
      <c r="AD96" s="554"/>
      <c r="AE96" s="554"/>
      <c r="AF96" s="561" t="s">
        <v>120</v>
      </c>
      <c r="AG96" s="528" t="e">
        <f t="shared" ca="1" si="44"/>
        <v>#NAME?</v>
      </c>
      <c r="AH96" s="528" t="e">
        <f t="shared" si="45"/>
        <v>#REF!</v>
      </c>
      <c r="AI96" s="560" t="e">
        <f t="shared" si="46"/>
        <v>#REF!</v>
      </c>
      <c r="AJ96" s="162" t="e">
        <f t="shared" ca="1" si="40"/>
        <v>#REF!</v>
      </c>
    </row>
    <row r="97" spans="14:37">
      <c r="N97" s="243" t="s">
        <v>121</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121</v>
      </c>
      <c r="AC97" s="560" t="e">
        <f t="shared" si="43"/>
        <v>#REF!</v>
      </c>
      <c r="AD97" s="554"/>
      <c r="AE97" s="554"/>
      <c r="AF97" s="561" t="s">
        <v>121</v>
      </c>
      <c r="AG97" s="528" t="e">
        <f t="shared" ca="1" si="44"/>
        <v>#NAME?</v>
      </c>
      <c r="AH97" s="528" t="e">
        <f t="shared" si="45"/>
        <v>#REF!</v>
      </c>
      <c r="AI97" s="560" t="e">
        <f t="shared" si="46"/>
        <v>#REF!</v>
      </c>
      <c r="AJ97" s="162" t="e">
        <f t="shared" ca="1" si="40"/>
        <v>#REF!</v>
      </c>
    </row>
    <row r="98" spans="14:37">
      <c r="N98" s="243" t="s">
        <v>122</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122</v>
      </c>
      <c r="AC98" s="560" t="e">
        <f t="shared" si="43"/>
        <v>#REF!</v>
      </c>
      <c r="AD98" s="554"/>
      <c r="AE98" s="554"/>
      <c r="AF98" s="561" t="s">
        <v>122</v>
      </c>
      <c r="AG98" s="528" t="e">
        <f t="shared" ca="1" si="44"/>
        <v>#NAME?</v>
      </c>
      <c r="AH98" s="528" t="e">
        <f t="shared" si="45"/>
        <v>#REF!</v>
      </c>
      <c r="AI98" s="560" t="e">
        <f t="shared" si="46"/>
        <v>#REF!</v>
      </c>
      <c r="AJ98" s="162" t="e">
        <f t="shared" ca="1" si="40"/>
        <v>#REF!</v>
      </c>
    </row>
    <row r="99" spans="14:37">
      <c r="N99" s="243" t="s">
        <v>123</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123</v>
      </c>
      <c r="AC99" s="560" t="e">
        <f t="shared" si="43"/>
        <v>#REF!</v>
      </c>
      <c r="AD99" s="554"/>
      <c r="AE99" s="554"/>
      <c r="AF99" s="561" t="s">
        <v>123</v>
      </c>
      <c r="AG99" s="528" t="e">
        <f t="shared" ca="1" si="44"/>
        <v>#NAME?</v>
      </c>
      <c r="AH99" s="528" t="e">
        <f t="shared" si="45"/>
        <v>#REF!</v>
      </c>
      <c r="AI99" s="560" t="e">
        <f t="shared" si="46"/>
        <v>#REF!</v>
      </c>
      <c r="AJ99" s="162" t="e">
        <f t="shared" ca="1" si="40"/>
        <v>#REF!</v>
      </c>
    </row>
    <row r="100" spans="14:37">
      <c r="N100" s="205" t="s">
        <v>300</v>
      </c>
      <c r="O100" s="205"/>
      <c r="P100" s="338"/>
      <c r="Q100" s="331"/>
      <c r="R100" s="207"/>
      <c r="S100" s="207"/>
      <c r="T100" s="207"/>
      <c r="U100" s="207"/>
      <c r="V100" s="430"/>
      <c r="W100" s="430"/>
      <c r="X100" s="554"/>
      <c r="Y100" s="554"/>
      <c r="Z100" s="554"/>
      <c r="AA100" s="554"/>
      <c r="AB100" s="155" t="s">
        <v>300</v>
      </c>
      <c r="AC100" s="273"/>
      <c r="AD100" s="554"/>
      <c r="AE100" s="554"/>
      <c r="AF100" s="460" t="s">
        <v>300</v>
      </c>
      <c r="AG100" s="179"/>
      <c r="AH100" s="179"/>
      <c r="AI100" s="562"/>
    </row>
    <row r="101" spans="14:37">
      <c r="N101" s="186" t="s">
        <v>124</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124</v>
      </c>
      <c r="AC101" s="560" t="e">
        <f>IF(P101&lt;=IF($B$2="mil",1,0.0254)*1000,"Pass",IF($B$2="mil",1,0.0254)*1000-P101)</f>
        <v>#REF!</v>
      </c>
      <c r="AD101" s="554"/>
      <c r="AE101" s="554"/>
      <c r="AF101" s="559" t="s">
        <v>124</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125</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125</v>
      </c>
      <c r="AC102" s="560" t="e">
        <f>IF(P102&lt;=IF($B$2="mil",1,0.0254)*1000,"Pass",IF($B$2="mil",1,0.0254)*1000-P102)</f>
        <v>#REF!</v>
      </c>
      <c r="AD102" s="554"/>
      <c r="AE102" s="554"/>
      <c r="AF102" s="563" t="s">
        <v>125</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126</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126</v>
      </c>
      <c r="AC103" s="560" t="e">
        <f>IF(P103&lt;=IF($B$2="mil",1,0.0254)*1000,"Pass",IF($B$2="mil",1,0.0254)*1000-P103)</f>
        <v>#REF!</v>
      </c>
      <c r="AD103" s="554"/>
      <c r="AE103" s="554"/>
      <c r="AF103" s="563" t="s">
        <v>126</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301</v>
      </c>
      <c r="O104" s="205"/>
      <c r="P104" s="338"/>
      <c r="Q104" s="207"/>
      <c r="R104" s="207"/>
      <c r="S104" s="207"/>
      <c r="T104" s="207"/>
      <c r="U104" s="207"/>
      <c r="V104" s="430"/>
      <c r="W104" s="430"/>
      <c r="X104" s="554"/>
      <c r="Y104" s="554"/>
      <c r="Z104" s="554"/>
      <c r="AA104" s="554"/>
      <c r="AB104" s="155" t="s">
        <v>301</v>
      </c>
      <c r="AC104" s="562"/>
      <c r="AD104" s="554"/>
      <c r="AE104" s="554"/>
      <c r="AF104" s="460" t="s">
        <v>301</v>
      </c>
      <c r="AG104" s="430"/>
      <c r="AH104" s="430"/>
      <c r="AI104" s="562"/>
    </row>
    <row r="105" spans="14:37">
      <c r="N105" s="186" t="s">
        <v>128</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128</v>
      </c>
      <c r="AC105" s="560" t="e">
        <f>IF(P105&lt;=IF($B$2="mil",1,0.0254)*1000,"Pass",IF($B$2="mil",1,0.0254)*1000-P105)</f>
        <v>#REF!</v>
      </c>
      <c r="AD105" s="554"/>
      <c r="AE105" s="554"/>
      <c r="AF105" s="559" t="s">
        <v>128</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129</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129</v>
      </c>
      <c r="AC106" s="560" t="e">
        <f>IF(P106&lt;=IF($B$2="mil",1,0.0254)*1000,"Pass",IF($B$2="mil",1,0.0254)*1000-P106)</f>
        <v>#REF!</v>
      </c>
      <c r="AD106" s="554"/>
      <c r="AE106" s="554"/>
      <c r="AF106" s="561" t="s">
        <v>129</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130</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130</v>
      </c>
      <c r="AC107" s="560" t="e">
        <f>IF(P107&lt;=IF($B$2="mil",1,0.0254)*1000,"Pass",IF($B$2="mil",1,0.0254)*1000-P107)</f>
        <v>#REF!</v>
      </c>
      <c r="AD107" s="554"/>
      <c r="AE107" s="554"/>
      <c r="AF107" s="561" t="s">
        <v>130</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516</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
["&amp;$B$2&amp;"]"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516</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280</v>
      </c>
      <c r="O109" s="155"/>
      <c r="P109" s="156"/>
      <c r="Q109" s="156"/>
      <c r="R109" s="156"/>
      <c r="S109" s="156"/>
      <c r="T109" s="156"/>
      <c r="U109" s="156"/>
      <c r="V109" s="156"/>
      <c r="W109" s="156"/>
      <c r="X109" s="554"/>
      <c r="Y109" s="554"/>
      <c r="Z109" s="554"/>
      <c r="AA109" s="554"/>
      <c r="AB109" s="554"/>
      <c r="AC109" s="554"/>
      <c r="AD109" s="155" t="s">
        <v>280</v>
      </c>
      <c r="AE109" s="158"/>
      <c r="AF109" s="554"/>
      <c r="AG109" s="156"/>
      <c r="AH109" s="156"/>
      <c r="AI109" s="158"/>
    </row>
    <row r="110" spans="14:37">
      <c r="N110" s="263" t="s">
        <v>284</v>
      </c>
      <c r="O110" s="263"/>
      <c r="P110" s="166"/>
      <c r="Q110" s="166"/>
      <c r="R110" s="166"/>
      <c r="S110" s="558" t="s">
        <v>295</v>
      </c>
      <c r="T110" s="168" t="e">
        <f>MIN('DDR2 Clocks - 2L'!$S$7:$S$8)</f>
        <v>#REF!</v>
      </c>
      <c r="U110" s="541" t="e">
        <f>MAX('DDR2 Clocks - 2L'!$S$7:$S$8)</f>
        <v>#REF!</v>
      </c>
      <c r="V110" s="542"/>
      <c r="W110" s="168"/>
      <c r="X110" s="554"/>
      <c r="Y110" s="554"/>
      <c r="Z110" s="554"/>
      <c r="AA110" s="554"/>
      <c r="AB110" s="554"/>
      <c r="AC110" s="554"/>
      <c r="AD110" s="164" t="s">
        <v>284</v>
      </c>
      <c r="AE110" s="539"/>
      <c r="AF110" s="554"/>
      <c r="AG110" s="538"/>
      <c r="AH110" s="538"/>
      <c r="AI110" s="539"/>
    </row>
    <row r="111" spans="14:37">
      <c r="N111" s="205" t="s">
        <v>299</v>
      </c>
      <c r="O111" s="410"/>
      <c r="P111" s="181"/>
      <c r="Q111" s="181"/>
      <c r="R111" s="181"/>
      <c r="S111" s="181"/>
      <c r="T111" s="179"/>
      <c r="U111" s="531"/>
      <c r="V111" s="531"/>
      <c r="W111" s="179"/>
      <c r="X111" s="554"/>
      <c r="Y111" s="554"/>
      <c r="Z111" s="554"/>
      <c r="AA111" s="554"/>
      <c r="AB111" s="554"/>
      <c r="AC111" s="554"/>
      <c r="AD111" s="155" t="s">
        <v>299</v>
      </c>
      <c r="AE111" s="273"/>
      <c r="AF111" s="554"/>
      <c r="AG111" s="179"/>
      <c r="AH111" s="179"/>
      <c r="AI111" s="273"/>
    </row>
    <row r="112" spans="14:37">
      <c r="N112" s="186" t="s">
        <v>266</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266</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109</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109</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110</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110</v>
      </c>
      <c r="AE114" s="560" t="e">
        <f t="shared" si="53"/>
        <v>#REF!</v>
      </c>
      <c r="AF114" s="554"/>
      <c r="AG114" s="528" t="e">
        <f t="shared" ca="1" si="49"/>
        <v>#NAME?</v>
      </c>
      <c r="AH114" s="528" t="e">
        <f t="shared" si="54"/>
        <v>#REF!</v>
      </c>
      <c r="AI114" s="560" t="e">
        <f t="shared" si="55"/>
        <v>#REF!</v>
      </c>
      <c r="AJ114" s="162" t="e">
        <f t="shared" ca="1" si="50"/>
        <v>#REF!</v>
      </c>
    </row>
    <row r="115" spans="14:37">
      <c r="N115" s="243" t="s">
        <v>111</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111</v>
      </c>
      <c r="AE115" s="560" t="e">
        <f t="shared" si="53"/>
        <v>#REF!</v>
      </c>
      <c r="AF115" s="554"/>
      <c r="AG115" s="528" t="e">
        <f t="shared" ca="1" si="49"/>
        <v>#NAME?</v>
      </c>
      <c r="AH115" s="528" t="e">
        <f t="shared" si="54"/>
        <v>#REF!</v>
      </c>
      <c r="AI115" s="560" t="e">
        <f t="shared" si="55"/>
        <v>#REF!</v>
      </c>
      <c r="AJ115" s="162" t="e">
        <f t="shared" ca="1" si="50"/>
        <v>#REF!</v>
      </c>
    </row>
    <row r="116" spans="14:37">
      <c r="N116" s="243" t="s">
        <v>112</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112</v>
      </c>
      <c r="AE116" s="560" t="e">
        <f t="shared" si="53"/>
        <v>#REF!</v>
      </c>
      <c r="AF116" s="554"/>
      <c r="AG116" s="528" t="e">
        <f t="shared" ca="1" si="49"/>
        <v>#NAME?</v>
      </c>
      <c r="AH116" s="528" t="e">
        <f t="shared" si="54"/>
        <v>#REF!</v>
      </c>
      <c r="AI116" s="560" t="e">
        <f t="shared" si="55"/>
        <v>#REF!</v>
      </c>
      <c r="AJ116" s="162" t="e">
        <f t="shared" ca="1" si="50"/>
        <v>#REF!</v>
      </c>
    </row>
    <row r="117" spans="14:37">
      <c r="N117" s="243" t="s">
        <v>113</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113</v>
      </c>
      <c r="AE117" s="560" t="e">
        <f t="shared" si="53"/>
        <v>#REF!</v>
      </c>
      <c r="AF117" s="554"/>
      <c r="AG117" s="528" t="e">
        <f t="shared" ca="1" si="49"/>
        <v>#NAME?</v>
      </c>
      <c r="AH117" s="528" t="e">
        <f t="shared" si="54"/>
        <v>#REF!</v>
      </c>
      <c r="AI117" s="560" t="e">
        <f t="shared" si="55"/>
        <v>#REF!</v>
      </c>
      <c r="AJ117" s="162" t="e">
        <f t="shared" ca="1" si="50"/>
        <v>#REF!</v>
      </c>
    </row>
    <row r="118" spans="14:37">
      <c r="N118" s="243" t="s">
        <v>114</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114</v>
      </c>
      <c r="AE118" s="560" t="e">
        <f t="shared" si="53"/>
        <v>#REF!</v>
      </c>
      <c r="AF118" s="554"/>
      <c r="AG118" s="528" t="e">
        <f t="shared" ca="1" si="49"/>
        <v>#NAME?</v>
      </c>
      <c r="AH118" s="528" t="e">
        <f t="shared" si="54"/>
        <v>#REF!</v>
      </c>
      <c r="AI118" s="560" t="e">
        <f t="shared" si="55"/>
        <v>#REF!</v>
      </c>
      <c r="AJ118" s="162" t="e">
        <f t="shared" ca="1" si="50"/>
        <v>#REF!</v>
      </c>
    </row>
    <row r="119" spans="14:37">
      <c r="N119" s="243" t="s">
        <v>116</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116</v>
      </c>
      <c r="AE119" s="560" t="e">
        <f t="shared" si="53"/>
        <v>#REF!</v>
      </c>
      <c r="AF119" s="554"/>
      <c r="AG119" s="528" t="e">
        <f t="shared" ca="1" si="49"/>
        <v>#NAME?</v>
      </c>
      <c r="AH119" s="528" t="e">
        <f t="shared" si="54"/>
        <v>#REF!</v>
      </c>
      <c r="AI119" s="560" t="e">
        <f t="shared" si="55"/>
        <v>#REF!</v>
      </c>
      <c r="AJ119" s="162" t="e">
        <f t="shared" ca="1" si="50"/>
        <v>#REF!</v>
      </c>
    </row>
    <row r="120" spans="14:37">
      <c r="N120" s="243" t="s">
        <v>117</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117</v>
      </c>
      <c r="AE120" s="560" t="e">
        <f t="shared" si="53"/>
        <v>#REF!</v>
      </c>
      <c r="AF120" s="554"/>
      <c r="AG120" s="528" t="e">
        <f t="shared" ca="1" si="49"/>
        <v>#NAME?</v>
      </c>
      <c r="AH120" s="528" t="e">
        <f t="shared" si="54"/>
        <v>#REF!</v>
      </c>
      <c r="AI120" s="560" t="e">
        <f t="shared" si="55"/>
        <v>#REF!</v>
      </c>
      <c r="AJ120" s="162" t="e">
        <f t="shared" ca="1" si="50"/>
        <v>#REF!</v>
      </c>
    </row>
    <row r="121" spans="14:37">
      <c r="N121" s="243" t="s">
        <v>118</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118</v>
      </c>
      <c r="AE121" s="560" t="e">
        <f t="shared" si="53"/>
        <v>#REF!</v>
      </c>
      <c r="AF121" s="554"/>
      <c r="AG121" s="528" t="e">
        <f t="shared" ca="1" si="49"/>
        <v>#NAME?</v>
      </c>
      <c r="AH121" s="528" t="e">
        <f t="shared" si="54"/>
        <v>#REF!</v>
      </c>
      <c r="AI121" s="560" t="e">
        <f t="shared" si="55"/>
        <v>#REF!</v>
      </c>
      <c r="AJ121" s="162" t="e">
        <f t="shared" ca="1" si="50"/>
        <v>#REF!</v>
      </c>
    </row>
    <row r="122" spans="14:37">
      <c r="N122" s="243" t="s">
        <v>120</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120</v>
      </c>
      <c r="AE122" s="560" t="e">
        <f t="shared" si="53"/>
        <v>#REF!</v>
      </c>
      <c r="AF122" s="554"/>
      <c r="AG122" s="528" t="e">
        <f t="shared" ca="1" si="49"/>
        <v>#NAME?</v>
      </c>
      <c r="AH122" s="528" t="e">
        <f t="shared" si="54"/>
        <v>#REF!</v>
      </c>
      <c r="AI122" s="560" t="e">
        <f t="shared" si="55"/>
        <v>#REF!</v>
      </c>
      <c r="AJ122" s="162" t="e">
        <f t="shared" ca="1" si="50"/>
        <v>#REF!</v>
      </c>
    </row>
    <row r="123" spans="14:37">
      <c r="N123" s="243" t="s">
        <v>121</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121</v>
      </c>
      <c r="AE123" s="560" t="e">
        <f t="shared" si="53"/>
        <v>#REF!</v>
      </c>
      <c r="AF123" s="554"/>
      <c r="AG123" s="528" t="e">
        <f t="shared" ca="1" si="49"/>
        <v>#NAME?</v>
      </c>
      <c r="AH123" s="528" t="e">
        <f t="shared" si="54"/>
        <v>#REF!</v>
      </c>
      <c r="AI123" s="560" t="e">
        <f t="shared" si="55"/>
        <v>#REF!</v>
      </c>
      <c r="AJ123" s="162" t="e">
        <f t="shared" ca="1" si="50"/>
        <v>#REF!</v>
      </c>
    </row>
    <row r="124" spans="14:37">
      <c r="N124" s="243" t="s">
        <v>122</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122</v>
      </c>
      <c r="AE124" s="560" t="e">
        <f t="shared" si="53"/>
        <v>#REF!</v>
      </c>
      <c r="AF124" s="554"/>
      <c r="AG124" s="528" t="e">
        <f t="shared" ca="1" si="49"/>
        <v>#NAME?</v>
      </c>
      <c r="AH124" s="528" t="e">
        <f t="shared" si="54"/>
        <v>#REF!</v>
      </c>
      <c r="AI124" s="560" t="e">
        <f t="shared" si="55"/>
        <v>#REF!</v>
      </c>
      <c r="AJ124" s="162" t="e">
        <f t="shared" ca="1" si="50"/>
        <v>#REF!</v>
      </c>
    </row>
    <row r="125" spans="14:37">
      <c r="N125" s="243" t="s">
        <v>123</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123</v>
      </c>
      <c r="AE125" s="560" t="e">
        <f t="shared" si="53"/>
        <v>#REF!</v>
      </c>
      <c r="AF125" s="554"/>
      <c r="AG125" s="528" t="e">
        <f t="shared" ca="1" si="49"/>
        <v>#NAME?</v>
      </c>
      <c r="AH125" s="528" t="e">
        <f t="shared" si="54"/>
        <v>#REF!</v>
      </c>
      <c r="AI125" s="560" t="e">
        <f t="shared" si="55"/>
        <v>#REF!</v>
      </c>
      <c r="AJ125" s="162" t="e">
        <f t="shared" ca="1" si="50"/>
        <v>#REF!</v>
      </c>
    </row>
    <row r="126" spans="14:37">
      <c r="N126" s="205" t="s">
        <v>300</v>
      </c>
      <c r="O126" s="205"/>
      <c r="P126" s="338"/>
      <c r="Q126" s="338"/>
      <c r="R126" s="207"/>
      <c r="S126" s="207"/>
      <c r="T126" s="207"/>
      <c r="U126" s="207"/>
      <c r="V126" s="430"/>
      <c r="W126" s="430"/>
      <c r="X126" s="554"/>
      <c r="Y126" s="554"/>
      <c r="Z126" s="554"/>
      <c r="AA126" s="554"/>
      <c r="AB126" s="554"/>
      <c r="AC126" s="554"/>
      <c r="AD126" s="155" t="s">
        <v>300</v>
      </c>
      <c r="AE126" s="273"/>
      <c r="AF126" s="554"/>
      <c r="AG126" s="179"/>
      <c r="AH126" s="179"/>
      <c r="AI126" s="562"/>
    </row>
    <row r="127" spans="14:37">
      <c r="N127" s="186" t="s">
        <v>124</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124</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125</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125</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126</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126</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301</v>
      </c>
      <c r="O130" s="205"/>
      <c r="P130" s="338"/>
      <c r="Q130" s="338"/>
      <c r="R130" s="207"/>
      <c r="S130" s="207"/>
      <c r="T130" s="207"/>
      <c r="U130" s="207"/>
      <c r="V130" s="430"/>
      <c r="W130" s="430"/>
      <c r="X130" s="554"/>
      <c r="Y130" s="554"/>
      <c r="Z130" s="554"/>
      <c r="AA130" s="554"/>
      <c r="AB130" s="554"/>
      <c r="AC130" s="554"/>
      <c r="AD130" s="155" t="s">
        <v>301</v>
      </c>
      <c r="AE130" s="562"/>
      <c r="AF130" s="554"/>
      <c r="AG130" s="430"/>
      <c r="AH130" s="430"/>
      <c r="AI130" s="562"/>
    </row>
    <row r="131" spans="14:36">
      <c r="N131" s="186" t="s">
        <v>128</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128</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129</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129</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130</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130</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293" priority="2" stopIfTrue="1" operator="notEqual">
      <formula>"Pass"</formula>
    </cfRule>
  </conditionalFormatting>
  <conditionalFormatting sqref="T26:T28 T22:T24 X34:X47 T7:T20 X49:X51 X53:X55">
    <cfRule type="cellIs" dxfId="292" priority="3" stopIfTrue="1" operator="equal">
      <formula>"Pass"</formula>
    </cfRule>
    <cfRule type="cellIs" dxfId="291" priority="4" stopIfTrue="1" operator="notEqual">
      <formula>"Pass"</formula>
    </cfRule>
  </conditionalFormatting>
  <conditionalFormatting sqref="A1 F1:Z1">
    <cfRule type="expression" dxfId="290" priority="5" stopIfTrue="1">
      <formula>$F$1 = "Fail"</formula>
    </cfRule>
    <cfRule type="expression" dxfId="289" priority="6" stopIfTrue="1">
      <formula>$F$1 = "Pass"</formula>
    </cfRule>
  </conditionalFormatting>
  <pageMargins left="0.75" right="0.75" top="1" bottom="1" header="0.5" footer="0.5"/>
  <pageSetup orientation="portrait" r:id="rId1"/>
  <headerFooter alignWithMargins="0"/>
  <legacyDrawing r:id="rId2"/>
  <oleObjects>
    <oleObject progId="Visio.Drawing.11" shapeId="20501" r:id="rId3"/>
    <oleObject progId="Visio.Drawing.11" shapeId="20502" r:id="rId4"/>
  </oleObjects>
</worksheet>
</file>

<file path=xl/worksheets/sheet22.xml><?xml version="1.0" encoding="utf-8"?>
<worksheet xmlns="http://schemas.openxmlformats.org/spreadsheetml/2006/main" xmlns:r="http://schemas.openxmlformats.org/officeDocument/2006/relationships">
  <sheetPr codeName="Sheet19"/>
  <dimension ref="A1:AV133"/>
  <sheetViews>
    <sheetView topLeftCell="B1"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25.140625" bestFit="1" customWidth="1"/>
    <col min="34" max="34" width="15.140625" bestFit="1" customWidth="1"/>
    <col min="35" max="35" width="25.140625" bestFit="1" customWidth="1"/>
    <col min="36" max="36" width="14.5703125" bestFit="1" customWidth="1"/>
    <col min="37" max="37" width="25.140625" bestFit="1" customWidth="1"/>
    <col min="38" max="38" width="15.7109375" bestFit="1" customWidth="1"/>
    <col min="39" max="39" width="16.140625" bestFit="1" customWidth="1"/>
    <col min="40" max="40" width="22.140625" customWidth="1"/>
    <col min="41" max="41" width="19.28515625" customWidth="1"/>
    <col min="42" max="42" width="18.28515625" customWidth="1"/>
    <col min="43" max="43" width="17.85546875" customWidth="1"/>
    <col min="44" max="44" width="18.28515625" customWidth="1"/>
    <col min="45" max="45" width="18.42578125" hidden="1" customWidth="1"/>
    <col min="46" max="46" width="16.28515625" hidden="1" customWidth="1"/>
    <col min="47" max="47" width="23.28515625" hidden="1" customWidth="1"/>
    <col min="48" max="48" width="17.7109375" hidden="1" customWidth="1"/>
  </cols>
  <sheetData>
    <row r="1" spans="1:47" s="3" customFormat="1" ht="26.25">
      <c r="A1" s="1181" t="s">
        <v>298</v>
      </c>
      <c r="B1" s="1182"/>
      <c r="C1" s="1182"/>
      <c r="D1" s="1182"/>
      <c r="E1" s="1182"/>
      <c r="F1" s="1183" t="e">
        <f ca="1">IF(AND(AU7="Pass",AU8="Pass",AU34="Pass",AU35="Pass",AU60="Pass",AU61="Pass",AU86="Pass",AU87="Pass",AU112="Pass",AU113="Pass"),"Pass","Fail")</f>
        <v>#REF!</v>
      </c>
      <c r="G1" s="1183"/>
      <c r="H1" s="457"/>
      <c r="I1" s="457"/>
      <c r="J1" s="457"/>
      <c r="K1" s="457"/>
      <c r="L1" s="457"/>
      <c r="M1" s="457"/>
      <c r="N1" s="457"/>
      <c r="O1" s="457"/>
      <c r="P1" s="457"/>
      <c r="Q1" s="457"/>
      <c r="R1" s="457"/>
      <c r="S1" s="457"/>
      <c r="T1" s="457"/>
      <c r="U1" s="457"/>
      <c r="V1" s="471"/>
      <c r="W1" s="457"/>
      <c r="X1" s="457"/>
      <c r="Y1" s="457"/>
      <c r="Z1" s="458"/>
    </row>
    <row r="2" spans="1:47" s="97" customFormat="1">
      <c r="A2" s="459" t="s">
        <v>80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2.5">
      <c r="A3" s="144" t="s">
        <v>516</v>
      </c>
      <c r="B3" s="144" t="s">
        <v>479</v>
      </c>
      <c r="C3" s="145" t="s">
        <v>92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1.25">
      <c r="A4" s="460" t="s">
        <v>281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1.25">
      <c r="A5" s="360" t="s">
        <v>285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1.25">
      <c r="A6" s="460" t="s">
        <v>308</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131</v>
      </c>
      <c r="B7" s="479" t="s">
        <v>489</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132</v>
      </c>
      <c r="B8" s="480" t="s">
        <v>127</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133</v>
      </c>
      <c r="B9" s="480" t="s">
        <v>490</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134</v>
      </c>
      <c r="B10" s="480" t="s">
        <v>491</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135</v>
      </c>
      <c r="B11" s="480" t="s">
        <v>492</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136</v>
      </c>
      <c r="B12" s="480" t="s">
        <v>493</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138</v>
      </c>
      <c r="B13" s="480" t="s">
        <v>494</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139</v>
      </c>
      <c r="B14" s="480" t="s">
        <v>379</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140</v>
      </c>
      <c r="B15" s="480" t="s">
        <v>495</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142</v>
      </c>
      <c r="B16" s="480" t="s">
        <v>380</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144</v>
      </c>
      <c r="B17" s="480" t="s">
        <v>119</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145</v>
      </c>
      <c r="B18" s="480" t="s">
        <v>496</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146</v>
      </c>
      <c r="B19" s="480" t="s">
        <v>497</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148</v>
      </c>
      <c r="B20" s="480" t="s">
        <v>377</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1.25">
      <c r="A21" s="460" t="s">
        <v>309</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150</v>
      </c>
      <c r="B22" s="480" t="s">
        <v>103</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152</v>
      </c>
      <c r="B23" s="480" t="s">
        <v>141</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153</v>
      </c>
      <c r="B24" s="480" t="s">
        <v>422</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1.25">
      <c r="A25" s="460" t="s">
        <v>310</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154</v>
      </c>
      <c r="B26" s="480" t="s">
        <v>515</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156</v>
      </c>
      <c r="B27" s="480" t="s">
        <v>395</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158</v>
      </c>
      <c r="B28" s="480" t="s">
        <v>147</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2.5">
      <c r="A30" s="218" t="s">
        <v>516</v>
      </c>
      <c r="B30" s="144" t="s">
        <v>479</v>
      </c>
      <c r="C30" s="643" t="s">
        <v>92</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
["&amp;$B$2&amp;"]"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
["&amp;$B$2&amp;"]"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457</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1.25">
      <c r="A31" s="155" t="s">
        <v>280</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1.25">
      <c r="A32" s="263" t="s">
        <v>284</v>
      </c>
      <c r="B32" s="164"/>
      <c r="C32" s="641"/>
      <c r="D32" s="165"/>
      <c r="E32" s="166"/>
      <c r="F32" s="222"/>
      <c r="G32" s="166"/>
      <c r="H32" s="166"/>
      <c r="I32" s="167"/>
      <c r="J32" s="167"/>
      <c r="K32" s="166"/>
      <c r="L32" s="167"/>
      <c r="M32" s="166"/>
      <c r="N32" s="166"/>
      <c r="O32" s="170"/>
      <c r="P32" s="166"/>
      <c r="Q32" s="166"/>
      <c r="R32" s="166"/>
      <c r="S32" s="166"/>
      <c r="T32" s="558" t="s">
        <v>294</v>
      </c>
      <c r="U32" s="542" t="e">
        <f>MIN('DDR2 Clocks - 4L'!$O$5:$O$6)</f>
        <v>#REF!</v>
      </c>
      <c r="V32" s="539" t="e">
        <f>MAX('DDR2 Clocks - 4L'!$O$5:$O$6)</f>
        <v>#REF!</v>
      </c>
      <c r="W32" s="542"/>
      <c r="X32" s="168"/>
      <c r="Y32" s="543"/>
      <c r="Z32" s="558" t="s">
        <v>354</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1.25">
      <c r="A33" s="205" t="s">
        <v>299</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266</v>
      </c>
      <c r="B34" s="480" t="s">
        <v>151</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109</v>
      </c>
      <c r="B35" s="480" t="s">
        <v>500</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110</v>
      </c>
      <c r="B36" s="480" t="s">
        <v>501</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111</v>
      </c>
      <c r="B37" s="480" t="s">
        <v>502</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112</v>
      </c>
      <c r="B38" s="480" t="s">
        <v>503</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113</v>
      </c>
      <c r="B39" s="481" t="s">
        <v>504</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114</v>
      </c>
      <c r="B40" s="480" t="s">
        <v>505</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116</v>
      </c>
      <c r="B41" s="480" t="s">
        <v>506</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117</v>
      </c>
      <c r="B42" s="481" t="s">
        <v>507</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118</v>
      </c>
      <c r="B43" s="480" t="s">
        <v>508</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120</v>
      </c>
      <c r="B44" s="480" t="s">
        <v>509</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121</v>
      </c>
      <c r="B45" s="480" t="s">
        <v>510</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122</v>
      </c>
      <c r="B46" s="480" t="s">
        <v>511</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123</v>
      </c>
      <c r="B47" s="480" t="s">
        <v>402</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1.25">
      <c r="A48" s="205" t="s">
        <v>300</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124</v>
      </c>
      <c r="B49" s="480" t="s">
        <v>512</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125</v>
      </c>
      <c r="B50" s="480" t="s">
        <v>436</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126</v>
      </c>
      <c r="B51" s="480" t="s">
        <v>513</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1.25">
      <c r="A52" s="205" t="s">
        <v>301</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128</v>
      </c>
      <c r="B53" s="480" t="s">
        <v>498</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129</v>
      </c>
      <c r="B54" s="480" t="s">
        <v>514</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5" thickBot="1">
      <c r="A55" s="240" t="s">
        <v>130</v>
      </c>
      <c r="B55" s="480" t="s">
        <v>499</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516</v>
      </c>
      <c r="Q56" s="330" t="s">
        <v>459</v>
      </c>
      <c r="R56" s="330" t="s">
        <v>460</v>
      </c>
      <c r="S56" s="550" t="e">
        <f>"Total MB Length to U2 (L0+L1+L2+L5+L6-1+L8-3) ["&amp;$B$2&amp;"]"</f>
        <v>#REF!</v>
      </c>
      <c r="T56" s="550" t="e">
        <f>"Total Pad to Pin U2 (P1+L0+L1+L2+L5+L6-1+L8-3) ["&amp;$B$2&amp;"]"</f>
        <v>#REF!</v>
      </c>
      <c r="U56" s="551" t="e">
        <f>"Target Min Length to U2
["&amp;$B$2&amp;"]"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
["&amp;$B$2&amp;"]"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516</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280</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280</v>
      </c>
      <c r="AN57" s="156"/>
      <c r="AO57" s="156"/>
      <c r="AP57" s="156"/>
      <c r="AQ57" s="156"/>
      <c r="AR57" s="156"/>
      <c r="AS57" s="158"/>
      <c r="AT57" s="3"/>
      <c r="AU57" s="3"/>
    </row>
    <row r="58" spans="1:47">
      <c r="N58" s="3"/>
      <c r="O58" s="3"/>
      <c r="P58" s="263" t="s">
        <v>284</v>
      </c>
      <c r="Q58" s="166"/>
      <c r="R58" s="166"/>
      <c r="S58" s="166"/>
      <c r="T58" s="558" t="s">
        <v>297</v>
      </c>
      <c r="U58" s="542" t="e">
        <f>MIN('DDR2 Clocks - 4L'!$O$9:$O$10)</f>
        <v>#REF!</v>
      </c>
      <c r="V58" s="539" t="e">
        <f>MAX('DDR2 Clocks - 4L'!$O$9:$O$10)</f>
        <v>#REF!</v>
      </c>
      <c r="W58" s="542"/>
      <c r="X58" s="168"/>
      <c r="Y58" s="166"/>
      <c r="Z58" s="558" t="s">
        <v>355</v>
      </c>
      <c r="AA58" s="542" t="e">
        <f>MIN('DDR2 Clocks - 4L'!$O$11:$O$12)</f>
        <v>#REF!</v>
      </c>
      <c r="AB58" s="541" t="e">
        <f>MAX('DDR2 Clocks - 4L'!$O$11:$O$12)</f>
        <v>#REF!</v>
      </c>
      <c r="AC58" s="542"/>
      <c r="AD58" s="168"/>
      <c r="AE58" s="554"/>
      <c r="AF58" s="554"/>
      <c r="AG58" s="554"/>
      <c r="AH58" s="554"/>
      <c r="AI58" s="554"/>
      <c r="AJ58" s="554"/>
      <c r="AK58" s="554"/>
      <c r="AL58" s="554"/>
      <c r="AM58" s="163" t="s">
        <v>284</v>
      </c>
      <c r="AN58" s="538"/>
      <c r="AO58" s="538"/>
      <c r="AP58" s="538"/>
      <c r="AQ58" s="538"/>
      <c r="AR58" s="538"/>
      <c r="AS58" s="539"/>
      <c r="AT58" s="3"/>
      <c r="AU58" s="3"/>
    </row>
    <row r="59" spans="1:47">
      <c r="N59" s="3"/>
      <c r="O59" s="3"/>
      <c r="P59" s="205" t="s">
        <v>299</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299</v>
      </c>
      <c r="AN59" s="179"/>
      <c r="AO59" s="179"/>
      <c r="AP59" s="179"/>
      <c r="AQ59" s="179"/>
      <c r="AR59" s="179"/>
      <c r="AS59" s="273"/>
      <c r="AT59" s="3"/>
      <c r="AU59" s="3"/>
    </row>
    <row r="60" spans="1:47">
      <c r="N60" s="3"/>
      <c r="O60" s="3"/>
      <c r="P60" s="186" t="s">
        <v>266</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266</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109</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109</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110</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110</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111</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111</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112</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112</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113</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113</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114</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114</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116</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116</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117</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117</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118</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118</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120</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120</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121</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121</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122</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122</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123</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123</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300</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300</v>
      </c>
      <c r="AN74" s="179"/>
      <c r="AO74" s="179"/>
      <c r="AP74" s="179"/>
      <c r="AQ74" s="562"/>
      <c r="AR74" s="179"/>
      <c r="AS74" s="562"/>
      <c r="AT74" s="3"/>
      <c r="AU74" s="3"/>
    </row>
    <row r="75" spans="14:47">
      <c r="N75" s="3"/>
      <c r="O75" s="3"/>
      <c r="P75" s="185" t="s">
        <v>124</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124</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125</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125</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126</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126</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301</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301</v>
      </c>
      <c r="AN78" s="430"/>
      <c r="AO78" s="430"/>
      <c r="AP78" s="430"/>
      <c r="AQ78" s="562"/>
      <c r="AR78" s="430"/>
      <c r="AS78" s="562"/>
      <c r="AT78" s="3"/>
      <c r="AU78" s="3"/>
    </row>
    <row r="79" spans="14:47">
      <c r="N79" s="3"/>
      <c r="O79" s="3"/>
      <c r="P79" s="185" t="s">
        <v>128</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128</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129</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129</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130</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130</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516</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
["&amp;$B$2&amp;"]"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
["&amp;$B$2&amp;"]"</f>
        <v>#REF!</v>
      </c>
      <c r="AB82" s="552" t="e">
        <f>"Target Max Length to U7 
["&amp;$B$2&amp;"]"</f>
        <v>#REF!</v>
      </c>
      <c r="AC82" s="553" t="e">
        <f>"Routed Too Short to U7 [" &amp;$B$2&amp;"]"</f>
        <v>#REF!</v>
      </c>
      <c r="AD82" s="551" t="e">
        <f>"Routed Too Long to U7 [" &amp;$B$2&amp;"]"</f>
        <v>#REF!</v>
      </c>
      <c r="AE82" s="554"/>
      <c r="AF82" s="554"/>
      <c r="AG82" s="554"/>
      <c r="AH82" s="554"/>
      <c r="AI82" s="555" t="s">
        <v>516</v>
      </c>
      <c r="AJ82" s="556" t="e">
        <f>"L6-2 Length Test (&lt;=" &amp; IF($B$2="mil",1,0.0254)*1000&amp;$B$2&amp;")"</f>
        <v>#REF!</v>
      </c>
      <c r="AK82" s="554"/>
      <c r="AL82" s="554"/>
      <c r="AM82" s="555" t="s">
        <v>516</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280</v>
      </c>
      <c r="O83" s="155"/>
      <c r="P83" s="156"/>
      <c r="Q83" s="156"/>
      <c r="R83" s="156"/>
      <c r="S83" s="156"/>
      <c r="T83" s="156"/>
      <c r="U83" s="156"/>
      <c r="V83" s="430"/>
      <c r="W83" s="156"/>
      <c r="X83" s="156"/>
      <c r="Y83" s="156"/>
      <c r="Z83" s="156"/>
      <c r="AA83" s="156"/>
      <c r="AB83" s="156"/>
      <c r="AC83" s="156"/>
      <c r="AD83" s="156"/>
      <c r="AE83" s="554"/>
      <c r="AF83" s="554"/>
      <c r="AG83" s="554"/>
      <c r="AH83" s="554"/>
      <c r="AI83" s="155" t="s">
        <v>280</v>
      </c>
      <c r="AJ83" s="156"/>
      <c r="AK83" s="554"/>
      <c r="AL83" s="554"/>
      <c r="AM83" s="155" t="s">
        <v>280</v>
      </c>
      <c r="AN83" s="156"/>
      <c r="AO83" s="156"/>
      <c r="AP83" s="156"/>
      <c r="AQ83" s="158"/>
      <c r="AR83" s="156"/>
      <c r="AS83" s="158"/>
      <c r="AT83" s="3"/>
      <c r="AU83" s="3"/>
    </row>
    <row r="84" spans="5:47">
      <c r="N84" s="263" t="s">
        <v>284</v>
      </c>
      <c r="O84" s="263"/>
      <c r="P84" s="166"/>
      <c r="Q84" s="166"/>
      <c r="R84" s="166"/>
      <c r="S84" s="166"/>
      <c r="T84" s="558" t="s">
        <v>296</v>
      </c>
      <c r="U84" s="542" t="e">
        <f>MIN('DDR2 Clocks - 4L'!$O$13:$O$14)</f>
        <v>#REF!</v>
      </c>
      <c r="V84" s="539" t="e">
        <f>MAX('DDR2 Clocks - 4L'!$O$13:$O$14)</f>
        <v>#REF!</v>
      </c>
      <c r="W84" s="542"/>
      <c r="X84" s="168"/>
      <c r="Y84" s="166"/>
      <c r="Z84" s="558" t="s">
        <v>356</v>
      </c>
      <c r="AA84" s="542" t="e">
        <f>MIN('DDR2 Clocks - 4L'!$O$15:$O$16)</f>
        <v>#REF!</v>
      </c>
      <c r="AB84" s="541" t="e">
        <f>MAX('DDR2 Clocks - 4L'!$O$15:$O$16)</f>
        <v>#REF!</v>
      </c>
      <c r="AC84" s="542"/>
      <c r="AD84" s="168"/>
      <c r="AE84" s="554"/>
      <c r="AF84" s="554"/>
      <c r="AG84" s="554"/>
      <c r="AH84" s="554"/>
      <c r="AI84" s="163" t="s">
        <v>284</v>
      </c>
      <c r="AJ84" s="538"/>
      <c r="AK84" s="554"/>
      <c r="AL84" s="554"/>
      <c r="AM84" s="163" t="s">
        <v>284</v>
      </c>
      <c r="AN84" s="538"/>
      <c r="AO84" s="538"/>
      <c r="AP84" s="538"/>
      <c r="AQ84" s="539"/>
      <c r="AR84" s="538"/>
      <c r="AS84" s="539"/>
      <c r="AT84" s="3"/>
      <c r="AU84" s="3"/>
    </row>
    <row r="85" spans="5:47">
      <c r="N85" s="205" t="s">
        <v>299</v>
      </c>
      <c r="O85" s="410"/>
      <c r="P85" s="181"/>
      <c r="Q85" s="181"/>
      <c r="R85" s="181"/>
      <c r="S85" s="181"/>
      <c r="T85" s="181"/>
      <c r="U85" s="179"/>
      <c r="V85" s="570"/>
      <c r="W85" s="531"/>
      <c r="X85" s="179"/>
      <c r="Y85" s="181"/>
      <c r="Z85" s="181"/>
      <c r="AA85" s="179"/>
      <c r="AB85" s="531"/>
      <c r="AC85" s="531"/>
      <c r="AD85" s="179"/>
      <c r="AE85" s="554"/>
      <c r="AF85" s="554"/>
      <c r="AG85" s="554"/>
      <c r="AH85" s="554"/>
      <c r="AI85" s="155" t="s">
        <v>299</v>
      </c>
      <c r="AJ85" s="179"/>
      <c r="AK85" s="554"/>
      <c r="AL85" s="554"/>
      <c r="AM85" s="155" t="s">
        <v>299</v>
      </c>
      <c r="AN85" s="179"/>
      <c r="AO85" s="179"/>
      <c r="AP85" s="179"/>
      <c r="AQ85" s="273"/>
      <c r="AR85" s="179"/>
      <c r="AS85" s="273"/>
      <c r="AT85" s="3"/>
      <c r="AU85" s="3"/>
    </row>
    <row r="86" spans="5:47">
      <c r="N86" s="186" t="s">
        <v>266</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266</v>
      </c>
      <c r="AJ86" s="560" t="e">
        <f>IF(P86&lt;=IF($B$2="mil",1,0.0254)*1000,"Pass",IF($B$2="mil",1,0.0254)*1000-P86)</f>
        <v>#REF!</v>
      </c>
      <c r="AK86" s="554"/>
      <c r="AL86" s="554"/>
      <c r="AM86" s="559" t="s">
        <v>266</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109</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109</v>
      </c>
      <c r="AJ87" s="560" t="e">
        <f t="shared" ref="AJ87:AJ99" si="59">IF(P87&lt;=IF($B$2="mil",1,0.0254)*1000,"Pass",IF($B$2="mil",1,0.0254)*1000-P87)</f>
        <v>#REF!</v>
      </c>
      <c r="AK87" s="554"/>
      <c r="AL87" s="554"/>
      <c r="AM87" s="561" t="s">
        <v>109</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110</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110</v>
      </c>
      <c r="AJ88" s="560" t="e">
        <f t="shared" si="59"/>
        <v>#REF!</v>
      </c>
      <c r="AK88" s="554"/>
      <c r="AL88" s="554"/>
      <c r="AM88" s="561" t="s">
        <v>110</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111</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111</v>
      </c>
      <c r="AJ89" s="560" t="e">
        <f t="shared" si="59"/>
        <v>#REF!</v>
      </c>
      <c r="AK89" s="554"/>
      <c r="AL89" s="554"/>
      <c r="AM89" s="561" t="s">
        <v>111</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112</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112</v>
      </c>
      <c r="AJ90" s="560" t="e">
        <f t="shared" si="59"/>
        <v>#REF!</v>
      </c>
      <c r="AK90" s="554"/>
      <c r="AL90" s="554"/>
      <c r="AM90" s="561" t="s">
        <v>112</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113</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113</v>
      </c>
      <c r="AJ91" s="560" t="e">
        <f t="shared" si="59"/>
        <v>#REF!</v>
      </c>
      <c r="AK91" s="554"/>
      <c r="AL91" s="554"/>
      <c r="AM91" s="561" t="s">
        <v>113</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114</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114</v>
      </c>
      <c r="AJ92" s="560" t="e">
        <f t="shared" si="59"/>
        <v>#REF!</v>
      </c>
      <c r="AK92" s="554"/>
      <c r="AL92" s="554"/>
      <c r="AM92" s="561" t="s">
        <v>114</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116</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116</v>
      </c>
      <c r="AJ93" s="560" t="e">
        <f t="shared" si="59"/>
        <v>#REF!</v>
      </c>
      <c r="AK93" s="554"/>
      <c r="AL93" s="554"/>
      <c r="AM93" s="561" t="s">
        <v>116</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117</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117</v>
      </c>
      <c r="AJ94" s="560" t="e">
        <f t="shared" si="59"/>
        <v>#REF!</v>
      </c>
      <c r="AK94" s="554"/>
      <c r="AL94" s="554"/>
      <c r="AM94" s="561" t="s">
        <v>117</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118</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118</v>
      </c>
      <c r="AJ95" s="560" t="e">
        <f t="shared" si="59"/>
        <v>#REF!</v>
      </c>
      <c r="AK95" s="554"/>
      <c r="AL95" s="554"/>
      <c r="AM95" s="561" t="s">
        <v>118</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120</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120</v>
      </c>
      <c r="AJ96" s="560" t="e">
        <f t="shared" si="59"/>
        <v>#REF!</v>
      </c>
      <c r="AK96" s="554"/>
      <c r="AL96" s="554"/>
      <c r="AM96" s="561" t="s">
        <v>120</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121</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121</v>
      </c>
      <c r="AJ97" s="560" t="e">
        <f t="shared" si="59"/>
        <v>#REF!</v>
      </c>
      <c r="AK97" s="554"/>
      <c r="AL97" s="554"/>
      <c r="AM97" s="561" t="s">
        <v>121</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122</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122</v>
      </c>
      <c r="AJ98" s="560" t="e">
        <f t="shared" si="59"/>
        <v>#REF!</v>
      </c>
      <c r="AK98" s="554"/>
      <c r="AL98" s="554"/>
      <c r="AM98" s="561" t="s">
        <v>122</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75">
      <c r="E99" s="417"/>
      <c r="N99" s="243" t="s">
        <v>123</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123</v>
      </c>
      <c r="AJ99" s="560" t="e">
        <f t="shared" si="59"/>
        <v>#REF!</v>
      </c>
      <c r="AK99" s="554"/>
      <c r="AL99" s="554"/>
      <c r="AM99" s="561" t="s">
        <v>123</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300</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300</v>
      </c>
      <c r="AJ100" s="273"/>
      <c r="AK100" s="554"/>
      <c r="AL100" s="554"/>
      <c r="AM100" s="155" t="s">
        <v>300</v>
      </c>
      <c r="AN100" s="179"/>
      <c r="AO100" s="179"/>
      <c r="AP100" s="179"/>
      <c r="AQ100" s="562"/>
      <c r="AR100" s="179"/>
      <c r="AS100" s="562"/>
      <c r="AT100" s="3"/>
      <c r="AU100" s="3"/>
    </row>
    <row r="101" spans="5:47">
      <c r="N101" s="186" t="s">
        <v>124</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124</v>
      </c>
      <c r="AJ101" s="560" t="e">
        <f>IF(P101&lt;=IF($B$2="mil",1,0.0254)*1000,"Pass",IF($B$2="mil",1,0.0254)*1000-P101)</f>
        <v>#REF!</v>
      </c>
      <c r="AK101" s="554"/>
      <c r="AL101" s="554"/>
      <c r="AM101" s="559" t="s">
        <v>124</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125</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125</v>
      </c>
      <c r="AJ102" s="560" t="e">
        <f>IF(P102&lt;=IF($B$2="mil",1,0.0254)*1000,"Pass",IF($B$2="mil",1,0.0254)*1000-P102)</f>
        <v>#REF!</v>
      </c>
      <c r="AK102" s="554"/>
      <c r="AL102" s="554"/>
      <c r="AM102" s="563" t="s">
        <v>125</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126</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126</v>
      </c>
      <c r="AJ103" s="560" t="e">
        <f>IF(P103&lt;=IF($B$2="mil",1,0.0254)*1000,"Pass",IF($B$2="mil",1,0.0254)*1000-P103)</f>
        <v>#REF!</v>
      </c>
      <c r="AK103" s="554"/>
      <c r="AL103" s="554"/>
      <c r="AM103" s="563" t="s">
        <v>126</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301</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301</v>
      </c>
      <c r="AJ104" s="562"/>
      <c r="AK104" s="554"/>
      <c r="AL104" s="554"/>
      <c r="AM104" s="155" t="s">
        <v>301</v>
      </c>
      <c r="AN104" s="430"/>
      <c r="AO104" s="430"/>
      <c r="AP104" s="430"/>
      <c r="AQ104" s="562"/>
      <c r="AR104" s="430"/>
      <c r="AS104" s="562"/>
      <c r="AT104" s="3"/>
      <c r="AU104" s="3"/>
    </row>
    <row r="105" spans="5:47">
      <c r="N105" s="186" t="s">
        <v>128</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128</v>
      </c>
      <c r="AJ105" s="560" t="e">
        <f>IF(P105&lt;=IF($B$2="mil",1,0.0254)*1000,"Pass",IF($B$2="mil",1,0.0254)*1000-P105)</f>
        <v>#REF!</v>
      </c>
      <c r="AK105" s="554"/>
      <c r="AL105" s="554"/>
      <c r="AM105" s="559" t="s">
        <v>128</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129</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129</v>
      </c>
      <c r="AJ106" s="560" t="e">
        <f>IF(P106&lt;=IF($B$2="mil",1,0.0254)*1000,"Pass",IF($B$2="mil",1,0.0254)*1000-P106)</f>
        <v>#REF!</v>
      </c>
      <c r="AK106" s="554"/>
      <c r="AL106" s="554"/>
      <c r="AM106" s="561" t="s">
        <v>129</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130</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130</v>
      </c>
      <c r="AJ107" s="560" t="e">
        <f>IF(P107&lt;=IF($B$2="mil",1,0.0254)*1000,"Pass",IF($B$2="mil",1,0.0254)*1000-P107)</f>
        <v>#REF!</v>
      </c>
      <c r="AK107" s="554"/>
      <c r="AL107" s="554"/>
      <c r="AM107" s="561" t="s">
        <v>130</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516</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
["&amp;$B$2&amp;"]"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
["&amp;$B$2&amp;"]"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516</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280</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280</v>
      </c>
      <c r="AL109" s="158"/>
      <c r="AM109" s="554"/>
      <c r="AN109" s="156"/>
      <c r="AO109" s="156"/>
      <c r="AP109" s="156"/>
      <c r="AQ109" s="158"/>
      <c r="AR109" s="156"/>
      <c r="AS109" s="158"/>
      <c r="AT109" s="3"/>
      <c r="AU109" s="3"/>
    </row>
    <row r="110" spans="5:47">
      <c r="N110" s="263" t="s">
        <v>284</v>
      </c>
      <c r="O110" s="263"/>
      <c r="P110" s="166"/>
      <c r="Q110" s="166"/>
      <c r="R110" s="166"/>
      <c r="S110" s="166"/>
      <c r="T110" s="558" t="s">
        <v>295</v>
      </c>
      <c r="U110" s="542" t="e">
        <f>MIN('DDR2 Clocks - 4L'!$O$17:$O$18)</f>
        <v>#REF!</v>
      </c>
      <c r="V110" s="539" t="e">
        <f>MAX('DDR2 Clocks - 4L'!$O$17:$O$18)</f>
        <v>#REF!</v>
      </c>
      <c r="W110" s="542"/>
      <c r="X110" s="168"/>
      <c r="Y110" s="166"/>
      <c r="Z110" s="558" t="s">
        <v>357</v>
      </c>
      <c r="AA110" s="542" t="e">
        <f>MIN('DDR2 Clocks - 4L'!$O$19:$O$20)</f>
        <v>#REF!</v>
      </c>
      <c r="AB110" s="541" t="e">
        <f>MAX('DDR2 Clocks - 4L'!$O$19:$O$20)</f>
        <v>#REF!</v>
      </c>
      <c r="AC110" s="542"/>
      <c r="AD110" s="168"/>
      <c r="AE110" s="554"/>
      <c r="AF110" s="554"/>
      <c r="AG110" s="554"/>
      <c r="AH110" s="554"/>
      <c r="AI110" s="554"/>
      <c r="AJ110" s="554"/>
      <c r="AK110" s="164" t="s">
        <v>284</v>
      </c>
      <c r="AL110" s="539"/>
      <c r="AM110" s="554"/>
      <c r="AN110" s="538"/>
      <c r="AO110" s="538"/>
      <c r="AP110" s="538"/>
      <c r="AQ110" s="539"/>
      <c r="AR110" s="538"/>
      <c r="AS110" s="539"/>
      <c r="AT110" s="3"/>
      <c r="AU110" s="3"/>
    </row>
    <row r="111" spans="5:47">
      <c r="N111" s="205" t="s">
        <v>299</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299</v>
      </c>
      <c r="AL111" s="273"/>
      <c r="AM111" s="554"/>
      <c r="AN111" s="179"/>
      <c r="AO111" s="179"/>
      <c r="AP111" s="179"/>
      <c r="AQ111" s="273"/>
      <c r="AR111" s="179"/>
      <c r="AS111" s="273"/>
      <c r="AT111" s="3"/>
      <c r="AU111" s="3"/>
    </row>
    <row r="112" spans="5:47">
      <c r="N112" s="186" t="s">
        <v>266</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266</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109</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109</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110</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110</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111</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111</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112</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112</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113</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113</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114</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114</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116</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116</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117</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117</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118</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118</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120</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120</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121</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121</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122</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122</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123</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123</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300</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300</v>
      </c>
      <c r="AL126" s="273"/>
      <c r="AM126" s="554"/>
      <c r="AN126" s="179"/>
      <c r="AO126" s="179"/>
      <c r="AP126" s="179"/>
      <c r="AQ126" s="562"/>
      <c r="AR126" s="179"/>
      <c r="AS126" s="562"/>
      <c r="AT126" s="3"/>
      <c r="AU126" s="3"/>
    </row>
    <row r="127" spans="14:47">
      <c r="N127" s="186" t="s">
        <v>124</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124</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125</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125</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126</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126</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301</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301</v>
      </c>
      <c r="AL130" s="562"/>
      <c r="AM130" s="554"/>
      <c r="AN130" s="430"/>
      <c r="AO130" s="430"/>
      <c r="AP130" s="430"/>
      <c r="AQ130" s="562"/>
      <c r="AR130" s="430"/>
      <c r="AS130" s="562"/>
      <c r="AT130" s="3"/>
      <c r="AU130" s="3"/>
    </row>
    <row r="131" spans="14:47">
      <c r="N131" s="186" t="s">
        <v>128</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128</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129</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129</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130</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130</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288" priority="2" stopIfTrue="1" operator="notEqual">
      <formula>"Pass"</formula>
    </cfRule>
  </conditionalFormatting>
  <conditionalFormatting sqref="T26:T28 AE34:AE47 AE49:AE51 T22:T24 T7:T20 AE53:AE55">
    <cfRule type="cellIs" dxfId="287" priority="3" stopIfTrue="1" operator="equal">
      <formula>"Pass"</formula>
    </cfRule>
    <cfRule type="cellIs" dxfId="286" priority="4" stopIfTrue="1" operator="notEqual">
      <formula>"Pass"</formula>
    </cfRule>
  </conditionalFormatting>
  <conditionalFormatting sqref="A1 F1:Z1">
    <cfRule type="expression" dxfId="285" priority="5" stopIfTrue="1">
      <formula>$F$1 = "Fail"</formula>
    </cfRule>
    <cfRule type="expression" dxfId="284" priority="6" stopIfTrue="1">
      <formula>$F$1 = "Pass"</formula>
    </cfRule>
  </conditionalFormatting>
  <pageMargins left="0.75" right="0.75" top="1" bottom="1" header="0.5" footer="0.5"/>
  <pageSetup paperSize="9" orientation="portrait" verticalDpi="0" r:id="rId1"/>
  <headerFooter alignWithMargins="0"/>
  <drawing r:id="rId2"/>
  <legacyDrawing r:id="rId3"/>
  <oleObjects>
    <oleObject progId="Visio.Drawing.11" shapeId="21636" r:id="rId4"/>
  </oleObjects>
</worksheet>
</file>

<file path=xl/worksheets/sheet23.xml><?xml version="1.0" encoding="utf-8"?>
<worksheet xmlns="http://schemas.openxmlformats.org/spreadsheetml/2006/main" xmlns:r="http://schemas.openxmlformats.org/officeDocument/2006/relationships">
  <sheetPr codeName="Sheet20"/>
  <dimension ref="A1:AZ170"/>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13.28515625"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4.7109375" customWidth="1"/>
    <col min="46" max="46" width="18.28515625" customWidth="1"/>
    <col min="47" max="47" width="21.5703125" customWidth="1"/>
    <col min="48" max="48" width="22.5703125" customWidth="1"/>
    <col min="49" max="49" width="24" customWidth="1"/>
    <col min="50" max="50" width="22.42578125" customWidth="1"/>
    <col min="51" max="52" width="0" hidden="1" customWidth="1"/>
  </cols>
  <sheetData>
    <row r="1" spans="1:52" s="3" customFormat="1" ht="26.25">
      <c r="A1" s="1181" t="s">
        <v>298</v>
      </c>
      <c r="B1" s="1182"/>
      <c r="C1" s="1182"/>
      <c r="D1" s="1182"/>
      <c r="E1" s="1182"/>
      <c r="F1" s="1183" t="e">
        <f ca="1">IF(AND(AZ7="Pass",AZ8="Pass",AZ35="Pass",AZ34="Pass",AZ60="Pass",AZ61="Pass",AZ86="Pass",AZ87="Pass",AZ112="Pass",AZ113="Pass"),"Pass","Fail")</f>
        <v>#REF!</v>
      </c>
      <c r="G1" s="1183"/>
      <c r="H1" s="457"/>
      <c r="I1" s="457"/>
      <c r="J1" s="457"/>
      <c r="K1" s="457"/>
      <c r="L1" s="457"/>
      <c r="M1" s="457"/>
      <c r="N1" s="457"/>
      <c r="O1" s="457"/>
      <c r="P1" s="457"/>
      <c r="Q1" s="457"/>
      <c r="R1" s="457"/>
      <c r="S1" s="457"/>
      <c r="T1" s="457"/>
      <c r="U1" s="457"/>
      <c r="V1" s="471"/>
      <c r="W1" s="457"/>
      <c r="X1" s="457"/>
      <c r="Y1" s="457"/>
      <c r="Z1" s="458"/>
    </row>
    <row r="2" spans="1:52" s="97" customFormat="1">
      <c r="A2" s="459" t="s">
        <v>80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2.5">
      <c r="A3" s="144" t="s">
        <v>516</v>
      </c>
      <c r="B3" s="144" t="s">
        <v>479</v>
      </c>
      <c r="C3" s="145" t="s">
        <v>92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1.25">
      <c r="A4" s="460" t="s">
        <v>281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360" t="s">
        <v>285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460" t="s">
        <v>308</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131</v>
      </c>
      <c r="B7" s="479" t="s">
        <v>489</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132</v>
      </c>
      <c r="B8" s="480" t="s">
        <v>127</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133</v>
      </c>
      <c r="B9" s="480" t="s">
        <v>490</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134</v>
      </c>
      <c r="B10" s="480" t="s">
        <v>491</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135</v>
      </c>
      <c r="B11" s="480" t="s">
        <v>492</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136</v>
      </c>
      <c r="B12" s="480" t="s">
        <v>493</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138</v>
      </c>
      <c r="B13" s="480" t="s">
        <v>494</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139</v>
      </c>
      <c r="B14" s="480" t="s">
        <v>379</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140</v>
      </c>
      <c r="B15" s="480" t="s">
        <v>495</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142</v>
      </c>
      <c r="B16" s="480" t="s">
        <v>380</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144</v>
      </c>
      <c r="B17" s="480" t="s">
        <v>119</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145</v>
      </c>
      <c r="B18" s="480" t="s">
        <v>496</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146</v>
      </c>
      <c r="B19" s="480" t="s">
        <v>497</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148</v>
      </c>
      <c r="B20" s="480" t="s">
        <v>377</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1.25">
      <c r="A21" s="460" t="s">
        <v>309</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150</v>
      </c>
      <c r="B22" s="480" t="s">
        <v>103</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152</v>
      </c>
      <c r="B23" s="480" t="s">
        <v>141</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153</v>
      </c>
      <c r="B24" s="480" t="s">
        <v>422</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1.25">
      <c r="A25" s="460" t="s">
        <v>310</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154</v>
      </c>
      <c r="B26" s="480" t="s">
        <v>515</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156</v>
      </c>
      <c r="B27" s="480" t="s">
        <v>395</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158</v>
      </c>
      <c r="B28" s="480" t="s">
        <v>147</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516</v>
      </c>
      <c r="B30" s="144" t="s">
        <v>479</v>
      </c>
      <c r="C30" s="643" t="s">
        <v>92</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457</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1.25">
      <c r="A31" s="155" t="s">
        <v>280</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1.25">
      <c r="A32" s="263" t="s">
        <v>284</v>
      </c>
      <c r="B32" s="164"/>
      <c r="C32" s="641"/>
      <c r="D32" s="165"/>
      <c r="E32" s="166"/>
      <c r="F32" s="222"/>
      <c r="G32" s="166"/>
      <c r="H32" s="166"/>
      <c r="I32" s="167"/>
      <c r="J32" s="167"/>
      <c r="K32" s="166"/>
      <c r="L32" s="167"/>
      <c r="M32" s="166"/>
      <c r="N32" s="166"/>
      <c r="O32" s="170"/>
      <c r="P32" s="166"/>
      <c r="Q32" s="166"/>
      <c r="R32" s="166"/>
      <c r="S32" s="166"/>
      <c r="T32" s="166"/>
      <c r="U32" s="166"/>
      <c r="V32" s="166"/>
      <c r="W32" s="558" t="s">
        <v>294</v>
      </c>
      <c r="X32" s="542" t="e">
        <f>MIN('DDR2 Clocks - 4L'!$O$5:$O$6)</f>
        <v>#REF!</v>
      </c>
      <c r="Y32" s="539" t="e">
        <f>MAX('DDR2 Clocks - 4L'!$O$5:$O$6)</f>
        <v>#REF!</v>
      </c>
      <c r="Z32" s="542"/>
      <c r="AA32" s="168"/>
      <c r="AB32" s="543"/>
      <c r="AC32" s="558" t="s">
        <v>354</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1.25">
      <c r="A33" s="205" t="s">
        <v>299</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266</v>
      </c>
      <c r="B34" s="480" t="s">
        <v>151</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109</v>
      </c>
      <c r="B35" s="480" t="s">
        <v>500</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110</v>
      </c>
      <c r="B36" s="480" t="s">
        <v>501</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111</v>
      </c>
      <c r="B37" s="480" t="s">
        <v>502</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112</v>
      </c>
      <c r="B38" s="480" t="s">
        <v>503</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113</v>
      </c>
      <c r="B39" s="481" t="s">
        <v>504</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114</v>
      </c>
      <c r="B40" s="480" t="s">
        <v>505</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116</v>
      </c>
      <c r="B41" s="480" t="s">
        <v>506</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117</v>
      </c>
      <c r="B42" s="481" t="s">
        <v>507</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118</v>
      </c>
      <c r="B43" s="480" t="s">
        <v>508</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120</v>
      </c>
      <c r="B44" s="480" t="s">
        <v>509</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121</v>
      </c>
      <c r="B45" s="480" t="s">
        <v>510</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122</v>
      </c>
      <c r="B46" s="480" t="s">
        <v>511</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123</v>
      </c>
      <c r="B47" s="480" t="s">
        <v>402</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1.25">
      <c r="A48" s="205" t="s">
        <v>300</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124</v>
      </c>
      <c r="B49" s="480" t="s">
        <v>512</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125</v>
      </c>
      <c r="B50" s="480" t="s">
        <v>436</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126</v>
      </c>
      <c r="B51" s="480" t="s">
        <v>513</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1.25">
      <c r="A52" s="205" t="s">
        <v>301</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128</v>
      </c>
      <c r="B53" s="480" t="s">
        <v>498</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129</v>
      </c>
      <c r="B54" s="480" t="s">
        <v>514</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130</v>
      </c>
      <c r="B55" s="480" t="s">
        <v>499</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516</v>
      </c>
      <c r="Q56" s="144" t="e">
        <f>"Trace L7-2 ["&amp;$B$2&amp;"]"</f>
        <v>#REF!</v>
      </c>
      <c r="R56" s="330" t="s">
        <v>459</v>
      </c>
      <c r="S56" s="330" t="s">
        <v>460</v>
      </c>
      <c r="T56" s="330" t="s">
        <v>476</v>
      </c>
      <c r="U56" s="330" t="s">
        <v>477</v>
      </c>
      <c r="V56" s="550" t="e">
        <f>"Total MB Length to U2 (L0+L1+L2+L5+L6-1+L7-2+L8-3+L9-3) ["&amp;$B$2&amp;"]"</f>
        <v>#REF!</v>
      </c>
      <c r="W56" s="550" t="e">
        <f>"Total Pad to Pin U2 (P1+L0+L1+L2+L5+L6-1+L7-3+L8-3+L9-3) ["&amp;$B$2&amp;"]"</f>
        <v>#REF!</v>
      </c>
      <c r="X56" s="551" t="e">
        <f>"Target Min Length to U2
["&amp;$B$2&amp;"]"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
["&amp;$B$2&amp;"]"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516</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280</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280</v>
      </c>
      <c r="AO57" s="557"/>
      <c r="AP57" s="577"/>
      <c r="AQ57" s="156"/>
      <c r="AR57" s="156"/>
      <c r="AS57" s="156"/>
      <c r="AT57" s="156"/>
      <c r="AU57" s="156"/>
      <c r="AV57" s="156"/>
      <c r="AW57" s="156"/>
      <c r="AX57" s="557"/>
      <c r="AY57" s="3"/>
      <c r="AZ57" s="3"/>
    </row>
    <row r="58" spans="1:52">
      <c r="O58" s="3"/>
      <c r="P58" s="263" t="s">
        <v>284</v>
      </c>
      <c r="Q58" s="166"/>
      <c r="R58" s="166"/>
      <c r="S58" s="166"/>
      <c r="T58" s="166"/>
      <c r="U58" s="166"/>
      <c r="V58" s="166"/>
      <c r="W58" s="558" t="s">
        <v>297</v>
      </c>
      <c r="X58" s="542" t="e">
        <f>MIN('DDR2 Clocks - 4L'!$O$9:$O$10)</f>
        <v>#REF!</v>
      </c>
      <c r="Y58" s="539" t="e">
        <f>MAX('DDR2 Clocks - 4L'!$O$9:$O$10)</f>
        <v>#REF!</v>
      </c>
      <c r="Z58" s="542"/>
      <c r="AA58" s="168"/>
      <c r="AB58" s="166"/>
      <c r="AC58" s="558" t="s">
        <v>355</v>
      </c>
      <c r="AD58" s="542" t="e">
        <f>MIN('DDR2 Clocks - 4L'!$O$11:$O$12)</f>
        <v>#REF!</v>
      </c>
      <c r="AE58" s="541" t="e">
        <f>MAX('DDR2 Clocks - 4L'!$O$11:$O$12)</f>
        <v>#REF!</v>
      </c>
      <c r="AF58" s="542"/>
      <c r="AG58" s="168"/>
      <c r="AH58" s="554"/>
      <c r="AI58" s="554"/>
      <c r="AJ58" s="554"/>
      <c r="AK58" s="554"/>
      <c r="AL58" s="554"/>
      <c r="AM58" s="554"/>
      <c r="AN58" s="163" t="s">
        <v>284</v>
      </c>
      <c r="AO58" s="539"/>
      <c r="AP58" s="577"/>
      <c r="AQ58" s="538"/>
      <c r="AR58" s="538"/>
      <c r="AS58" s="538"/>
      <c r="AT58" s="538"/>
      <c r="AU58" s="538"/>
      <c r="AV58" s="538"/>
      <c r="AW58" s="538"/>
      <c r="AX58" s="539"/>
      <c r="AY58" s="3"/>
      <c r="AZ58" s="3"/>
    </row>
    <row r="59" spans="1:52">
      <c r="O59" s="3"/>
      <c r="P59" s="205" t="s">
        <v>299</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299</v>
      </c>
      <c r="AO59" s="533"/>
      <c r="AP59" s="577"/>
      <c r="AQ59" s="179"/>
      <c r="AR59" s="179"/>
      <c r="AS59" s="179"/>
      <c r="AT59" s="179"/>
      <c r="AU59" s="179"/>
      <c r="AV59" s="179"/>
      <c r="AW59" s="179"/>
      <c r="AX59" s="533"/>
      <c r="AY59" s="3"/>
      <c r="AZ59" s="3"/>
    </row>
    <row r="60" spans="1:52">
      <c r="O60" s="3"/>
      <c r="P60" s="186" t="s">
        <v>266</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266</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109</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109</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110</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110</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111</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111</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348</v>
      </c>
      <c r="O64" s="3"/>
      <c r="P64" s="243" t="s">
        <v>112</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112</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113</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113</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315</v>
      </c>
      <c r="O66" s="3"/>
      <c r="P66" s="243" t="s">
        <v>114</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114</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116</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116</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117</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117</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321</v>
      </c>
      <c r="O69" s="3"/>
      <c r="P69" s="243" t="s">
        <v>118</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118</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120</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120</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121</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121</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316</v>
      </c>
      <c r="O72" s="3"/>
      <c r="P72" s="243" t="s">
        <v>122</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122</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123</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123</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300</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300</v>
      </c>
      <c r="AO74" s="533"/>
      <c r="AP74" s="577"/>
      <c r="AQ74" s="179"/>
      <c r="AR74" s="179"/>
      <c r="AS74" s="179"/>
      <c r="AT74" s="179"/>
      <c r="AU74" s="179"/>
      <c r="AV74" s="562"/>
      <c r="AW74" s="179"/>
      <c r="AX74" s="549"/>
      <c r="AY74" s="3"/>
      <c r="AZ74" s="3"/>
    </row>
    <row r="75" spans="14:52">
      <c r="N75" t="s">
        <v>322</v>
      </c>
      <c r="O75" s="3"/>
      <c r="P75" s="185" t="s">
        <v>124</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124</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125</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125</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126</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126</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318</v>
      </c>
      <c r="O78" s="3"/>
      <c r="P78" s="205" t="s">
        <v>301</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301</v>
      </c>
      <c r="AO78" s="549"/>
      <c r="AP78" s="577"/>
      <c r="AQ78" s="430"/>
      <c r="AR78" s="430"/>
      <c r="AS78" s="430"/>
      <c r="AT78" s="430"/>
      <c r="AU78" s="430"/>
      <c r="AV78" s="562"/>
      <c r="AW78" s="430"/>
      <c r="AX78" s="549"/>
      <c r="AY78" s="3"/>
      <c r="AZ78" s="3"/>
    </row>
    <row r="79" spans="14:52">
      <c r="O79" s="3"/>
      <c r="P79" s="185" t="s">
        <v>128</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128</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129</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129</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323</v>
      </c>
      <c r="O81" s="3"/>
      <c r="P81" s="240" t="s">
        <v>130</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130</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657</v>
      </c>
      <c r="P82" s="329" t="s">
        <v>516</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
["&amp;$B$2&amp;"]"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
["&amp;$B$2&amp;"]"</f>
        <v>#REF!</v>
      </c>
      <c r="AE82" s="552" t="e">
        <f>"Target Max Length to U7 
["&amp;$B$2&amp;"]"</f>
        <v>#REF!</v>
      </c>
      <c r="AF82" s="553" t="e">
        <f>"Routed Too Short to U7 [" &amp;$B$2&amp;"]"</f>
        <v>#REF!</v>
      </c>
      <c r="AG82" s="551" t="e">
        <f>"Routed Too Long to U7 [" &amp;$B$2&amp;"]"</f>
        <v>#REF!</v>
      </c>
      <c r="AH82" s="554"/>
      <c r="AI82" s="554"/>
      <c r="AJ82" s="554"/>
      <c r="AK82" s="554"/>
      <c r="AL82" s="555" t="s">
        <v>516</v>
      </c>
      <c r="AM82" s="556" t="e">
        <f>"L6-2 Length Test (&lt;=" &amp; IF($B$2="mil",1,0.0254)*1000&amp;$B$2&amp;")"</f>
        <v>#REF!</v>
      </c>
      <c r="AN82" s="555" t="s">
        <v>516</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280</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280</v>
      </c>
      <c r="AM83" s="156"/>
      <c r="AN83" s="155" t="s">
        <v>280</v>
      </c>
      <c r="AO83" s="557"/>
      <c r="AP83" s="577"/>
      <c r="AQ83" s="156"/>
      <c r="AR83" s="156"/>
      <c r="AS83" s="156"/>
      <c r="AT83" s="156"/>
      <c r="AU83" s="156"/>
      <c r="AV83" s="158"/>
      <c r="AW83" s="156"/>
      <c r="AX83" s="158"/>
      <c r="AY83" s="3"/>
      <c r="AZ83" s="3"/>
    </row>
    <row r="84" spans="5:52">
      <c r="N84" t="s">
        <v>324</v>
      </c>
      <c r="P84" s="263" t="s">
        <v>284</v>
      </c>
      <c r="Q84" s="166"/>
      <c r="R84" s="166"/>
      <c r="S84" s="166"/>
      <c r="T84" s="166"/>
      <c r="U84" s="166"/>
      <c r="V84" s="166"/>
      <c r="W84" s="558" t="s">
        <v>296</v>
      </c>
      <c r="X84" s="542" t="e">
        <f>MIN('DDR2 Clocks - 4L'!$O$13:$O$14)</f>
        <v>#REF!</v>
      </c>
      <c r="Y84" s="539" t="e">
        <f>MAX('DDR2 Clocks - 4L'!$O$13:$O$14)</f>
        <v>#REF!</v>
      </c>
      <c r="Z84" s="542"/>
      <c r="AA84" s="168"/>
      <c r="AB84" s="166"/>
      <c r="AC84" s="558" t="s">
        <v>356</v>
      </c>
      <c r="AD84" s="542" t="e">
        <f>MIN('DDR2 Clocks - 4L'!$O$15:$O$16)</f>
        <v>#REF!</v>
      </c>
      <c r="AE84" s="541" t="e">
        <f>MAX('DDR2 Clocks - 4L'!$O$15:$O$16)</f>
        <v>#REF!</v>
      </c>
      <c r="AF84" s="542"/>
      <c r="AG84" s="168"/>
      <c r="AH84" s="554"/>
      <c r="AI84" s="554"/>
      <c r="AJ84" s="554"/>
      <c r="AK84" s="554"/>
      <c r="AL84" s="163" t="s">
        <v>284</v>
      </c>
      <c r="AM84" s="538"/>
      <c r="AN84" s="163" t="s">
        <v>284</v>
      </c>
      <c r="AO84" s="539"/>
      <c r="AP84" s="577"/>
      <c r="AQ84" s="538"/>
      <c r="AR84" s="538"/>
      <c r="AS84" s="538"/>
      <c r="AT84" s="538"/>
      <c r="AU84" s="538"/>
      <c r="AV84" s="539"/>
      <c r="AW84" s="538"/>
      <c r="AX84" s="539"/>
      <c r="AY84" s="3"/>
      <c r="AZ84" s="3"/>
    </row>
    <row r="85" spans="5:52">
      <c r="P85" s="205" t="s">
        <v>299</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299</v>
      </c>
      <c r="AM85" s="179"/>
      <c r="AN85" s="155" t="s">
        <v>299</v>
      </c>
      <c r="AO85" s="533"/>
      <c r="AP85" s="577"/>
      <c r="AQ85" s="179"/>
      <c r="AR85" s="179"/>
      <c r="AS85" s="179"/>
      <c r="AT85" s="179"/>
      <c r="AU85" s="179"/>
      <c r="AV85" s="273"/>
      <c r="AW85" s="179"/>
      <c r="AX85" s="273"/>
      <c r="AY85" s="3"/>
      <c r="AZ85" s="3"/>
    </row>
    <row r="86" spans="5:52">
      <c r="P86" s="240" t="s">
        <v>266</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266</v>
      </c>
      <c r="AM86" s="560" t="e">
        <f>IF(P34&lt;=IF($B$2="mil",1,0.0254)*1000,"Pass",IF($B$2="mil",1,0.0254)*1000-P34)</f>
        <v>#REF!</v>
      </c>
      <c r="AN86" s="559" t="s">
        <v>266</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109</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109</v>
      </c>
      <c r="AM87" s="560" t="e">
        <f t="shared" ref="AM87:AM99" si="70">IF(P35&lt;=IF($B$2="mil",1,0.0254)*1000,"Pass",IF($B$2="mil",1,0.0254)*1000-P35)</f>
        <v>#REF!</v>
      </c>
      <c r="AN87" s="561" t="s">
        <v>109</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110</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110</v>
      </c>
      <c r="AM88" s="560" t="e">
        <f t="shared" si="70"/>
        <v>#REF!</v>
      </c>
      <c r="AN88" s="561" t="s">
        <v>110</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111</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111</v>
      </c>
      <c r="AM89" s="560" t="e">
        <f t="shared" si="70"/>
        <v>#REF!</v>
      </c>
      <c r="AN89" s="561" t="s">
        <v>111</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112</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112</v>
      </c>
      <c r="AM90" s="560" t="e">
        <f t="shared" si="70"/>
        <v>#REF!</v>
      </c>
      <c r="AN90" s="561" t="s">
        <v>112</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346</v>
      </c>
      <c r="G91" s="272" t="s">
        <v>346</v>
      </c>
      <c r="P91" s="240" t="s">
        <v>113</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113</v>
      </c>
      <c r="AM91" s="560" t="e">
        <f t="shared" si="70"/>
        <v>#REF!</v>
      </c>
      <c r="AN91" s="561" t="s">
        <v>113</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351</v>
      </c>
      <c r="F92" s="377" t="s">
        <v>315</v>
      </c>
      <c r="G92" s="377" t="s">
        <v>321</v>
      </c>
      <c r="H92" s="272" t="s">
        <v>475</v>
      </c>
      <c r="P92" s="240" t="s">
        <v>114</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114</v>
      </c>
      <c r="AM92" s="560" t="e">
        <f t="shared" si="70"/>
        <v>#REF!</v>
      </c>
      <c r="AN92" s="561" t="s">
        <v>114</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316</v>
      </c>
      <c r="G93" s="377" t="s">
        <v>322</v>
      </c>
      <c r="P93" s="240" t="s">
        <v>116</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116</v>
      </c>
      <c r="AM93" s="560" t="e">
        <f t="shared" si="70"/>
        <v>#REF!</v>
      </c>
      <c r="AN93" s="561" t="s">
        <v>116</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318</v>
      </c>
      <c r="G94" s="377" t="s">
        <v>323</v>
      </c>
      <c r="P94" s="240" t="s">
        <v>117</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117</v>
      </c>
      <c r="AM94" s="560" t="e">
        <f t="shared" si="70"/>
        <v>#REF!</v>
      </c>
      <c r="AN94" s="561" t="s">
        <v>117</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317</v>
      </c>
      <c r="G95" s="377" t="s">
        <v>324</v>
      </c>
      <c r="P95" s="240" t="s">
        <v>118</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118</v>
      </c>
      <c r="AM95" s="560" t="e">
        <f t="shared" si="70"/>
        <v>#REF!</v>
      </c>
      <c r="AN95" s="561" t="s">
        <v>118</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120</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120</v>
      </c>
      <c r="AM96" s="560" t="e">
        <f t="shared" si="70"/>
        <v>#REF!</v>
      </c>
      <c r="AN96" s="561" t="s">
        <v>120</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121</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121</v>
      </c>
      <c r="AM97" s="560" t="e">
        <f t="shared" si="70"/>
        <v>#REF!</v>
      </c>
      <c r="AN97" s="561" t="s">
        <v>121</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122</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122</v>
      </c>
      <c r="AM98" s="560" t="e">
        <f t="shared" si="70"/>
        <v>#REF!</v>
      </c>
      <c r="AN98" s="561" t="s">
        <v>122</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75">
      <c r="E99" s="417"/>
      <c r="P99" s="240" t="s">
        <v>123</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123</v>
      </c>
      <c r="AM99" s="560" t="e">
        <f t="shared" si="70"/>
        <v>#REF!</v>
      </c>
      <c r="AN99" s="561" t="s">
        <v>123</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300</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300</v>
      </c>
      <c r="AM100" s="273"/>
      <c r="AN100" s="155" t="s">
        <v>300</v>
      </c>
      <c r="AO100" s="533"/>
      <c r="AP100" s="577"/>
      <c r="AQ100" s="179"/>
      <c r="AR100" s="179"/>
      <c r="AS100" s="179"/>
      <c r="AT100" s="179"/>
      <c r="AU100" s="179"/>
      <c r="AV100" s="562"/>
      <c r="AW100" s="179"/>
      <c r="AX100" s="549"/>
      <c r="AY100" s="3"/>
      <c r="AZ100" s="3"/>
    </row>
    <row r="101" spans="5:52">
      <c r="P101" s="185" t="s">
        <v>124</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124</v>
      </c>
      <c r="AM101" s="560" t="e">
        <f>IF(P49&lt;=IF($B$2="mil",1,0.0254)*1000,"Pass",IF($B$2="mil",1,0.0254)*1000-P49)</f>
        <v>#REF!</v>
      </c>
      <c r="AN101" s="559" t="s">
        <v>124</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125</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125</v>
      </c>
      <c r="AM102" s="560" t="e">
        <f>IF(P50&lt;=IF($B$2="mil",1,0.0254)*1000,"Pass",IF($B$2="mil",1,0.0254)*1000-P50)</f>
        <v>#REF!</v>
      </c>
      <c r="AN102" s="563" t="s">
        <v>125</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126</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126</v>
      </c>
      <c r="AM103" s="560" t="e">
        <f>IF(P51&lt;=IF($B$2="mil",1,0.0254)*1000,"Pass",IF($B$2="mil",1,0.0254)*1000-P51)</f>
        <v>#REF!</v>
      </c>
      <c r="AN103" s="563" t="s">
        <v>126</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301</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301</v>
      </c>
      <c r="AM104" s="562"/>
      <c r="AN104" s="155" t="s">
        <v>301</v>
      </c>
      <c r="AO104" s="549"/>
      <c r="AP104" s="577"/>
      <c r="AQ104" s="430"/>
      <c r="AR104" s="430"/>
      <c r="AS104" s="430"/>
      <c r="AT104" s="430"/>
      <c r="AU104" s="430"/>
      <c r="AV104" s="562"/>
      <c r="AW104" s="430"/>
      <c r="AX104" s="549"/>
      <c r="AY104" s="3"/>
      <c r="AZ104" s="3"/>
    </row>
    <row r="105" spans="5:52">
      <c r="P105" s="185" t="s">
        <v>128</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128</v>
      </c>
      <c r="AM105" s="560" t="e">
        <f>IF(P53&lt;=IF($B$2="mil",1,0.0254)*1000,"Pass",IF($B$2="mil",1,0.0254)*1000-P53)</f>
        <v>#REF!</v>
      </c>
      <c r="AN105" s="559" t="s">
        <v>128</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129</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129</v>
      </c>
      <c r="AM106" s="560" t="e">
        <f>IF(P54&lt;=IF($B$2="mil",1,0.0254)*1000,"Pass",IF($B$2="mil",1,0.0254)*1000-P54)</f>
        <v>#REF!</v>
      </c>
      <c r="AN106" s="561" t="s">
        <v>129</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130</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130</v>
      </c>
      <c r="AM107" s="560" t="e">
        <f>IF(P55&lt;=IF($B$2="mil",1,0.0254)*1000,"Pass",IF($B$2="mil",1,0.0254)*1000-P55)</f>
        <v>#REF!</v>
      </c>
      <c r="AN107" s="561" t="s">
        <v>130</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516</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
["&amp;$B$2&amp;"]"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
["&amp;$B$2&amp;"]"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516</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280</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280</v>
      </c>
      <c r="AO109" s="158"/>
      <c r="AP109" s="554"/>
      <c r="AQ109" s="156"/>
      <c r="AR109" s="156"/>
      <c r="AS109" s="156"/>
      <c r="AT109" s="156"/>
      <c r="AU109" s="156"/>
      <c r="AV109" s="158"/>
      <c r="AW109" s="156"/>
      <c r="AX109" s="158"/>
      <c r="AY109" s="3"/>
      <c r="AZ109" s="3"/>
    </row>
    <row r="110" spans="5:52">
      <c r="P110" s="263" t="s">
        <v>284</v>
      </c>
      <c r="Q110" s="166"/>
      <c r="R110" s="166"/>
      <c r="S110" s="166"/>
      <c r="T110" s="166"/>
      <c r="U110" s="166"/>
      <c r="V110" s="166"/>
      <c r="W110" s="558" t="s">
        <v>295</v>
      </c>
      <c r="X110" s="542" t="e">
        <f>MIN('DDR2 Clocks - 4L'!$O$17:$O$18)</f>
        <v>#REF!</v>
      </c>
      <c r="Y110" s="539" t="e">
        <f>MAX('DDR2 Clocks - 4L'!$O$17:$O$18)</f>
        <v>#REF!</v>
      </c>
      <c r="Z110" s="542"/>
      <c r="AA110" s="168"/>
      <c r="AB110" s="166"/>
      <c r="AC110" s="558" t="s">
        <v>357</v>
      </c>
      <c r="AD110" s="542" t="e">
        <f>MIN('DDR2 Clocks - 4L'!$O$19:$O$20)</f>
        <v>#REF!</v>
      </c>
      <c r="AE110" s="541" t="e">
        <f>MAX('DDR2 Clocks - 4L'!$O$19:$O$20)</f>
        <v>#REF!</v>
      </c>
      <c r="AF110" s="542"/>
      <c r="AG110" s="168"/>
      <c r="AH110" s="554"/>
      <c r="AI110" s="554"/>
      <c r="AJ110" s="554"/>
      <c r="AK110" s="554"/>
      <c r="AL110" s="554"/>
      <c r="AM110" s="554"/>
      <c r="AN110" s="164" t="s">
        <v>284</v>
      </c>
      <c r="AO110" s="539"/>
      <c r="AP110" s="554"/>
      <c r="AQ110" s="538"/>
      <c r="AR110" s="538"/>
      <c r="AS110" s="538"/>
      <c r="AT110" s="538"/>
      <c r="AU110" s="538"/>
      <c r="AV110" s="539"/>
      <c r="AW110" s="538"/>
      <c r="AX110" s="539"/>
      <c r="AY110" s="3"/>
      <c r="AZ110" s="3"/>
    </row>
    <row r="111" spans="5:52">
      <c r="P111" s="205" t="s">
        <v>299</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299</v>
      </c>
      <c r="AO111" s="273"/>
      <c r="AP111" s="554"/>
      <c r="AQ111" s="179"/>
      <c r="AR111" s="179"/>
      <c r="AS111" s="179"/>
      <c r="AT111" s="179"/>
      <c r="AU111" s="179"/>
      <c r="AV111" s="273"/>
      <c r="AW111" s="179"/>
      <c r="AX111" s="273"/>
      <c r="AY111" s="3"/>
      <c r="AZ111" s="3"/>
    </row>
    <row r="112" spans="5:52">
      <c r="P112" s="186" t="s">
        <v>266</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266</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109</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109</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110</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110</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111</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111</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112</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112</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113</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113</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114</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114</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116</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116</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117</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117</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118</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118</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120</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120</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121</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121</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122</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122</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123</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123</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300</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300</v>
      </c>
      <c r="AO126" s="273"/>
      <c r="AP126" s="554"/>
      <c r="AQ126" s="179"/>
      <c r="AR126" s="179"/>
      <c r="AS126" s="179"/>
      <c r="AT126" s="179"/>
      <c r="AU126" s="179"/>
      <c r="AV126" s="562"/>
      <c r="AW126" s="179"/>
      <c r="AX126" s="549"/>
      <c r="AY126" s="3"/>
      <c r="AZ126" s="3"/>
    </row>
    <row r="127" spans="16:52">
      <c r="P127" s="186" t="s">
        <v>124</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124</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125</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125</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126</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126</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301</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301</v>
      </c>
      <c r="AO130" s="562"/>
      <c r="AP130" s="554"/>
      <c r="AQ130" s="430"/>
      <c r="AR130" s="430"/>
      <c r="AS130" s="430"/>
      <c r="AT130" s="430"/>
      <c r="AU130" s="430"/>
      <c r="AV130" s="562"/>
      <c r="AW130" s="430"/>
      <c r="AX130" s="549"/>
      <c r="AY130" s="3"/>
      <c r="AZ130" s="3"/>
    </row>
    <row r="131" spans="16:52">
      <c r="P131" s="186" t="s">
        <v>128</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128</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129</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129</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130</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130</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283" priority="2" stopIfTrue="1" operator="notEqual">
      <formula>"Pass"</formula>
    </cfRule>
  </conditionalFormatting>
  <conditionalFormatting sqref="T26:T28 AH34:AH47 AH49:AH51 T22:T24 T7:T20 AH53:AH55">
    <cfRule type="cellIs" dxfId="282" priority="3" stopIfTrue="1" operator="equal">
      <formula>"Pass"</formula>
    </cfRule>
    <cfRule type="cellIs" dxfId="281" priority="4" stopIfTrue="1" operator="notEqual">
      <formula>"Pass"</formula>
    </cfRule>
  </conditionalFormatting>
  <conditionalFormatting sqref="A1 F1:Z1">
    <cfRule type="expression" dxfId="280" priority="5" stopIfTrue="1">
      <formula>$F$1 = "Fail"</formula>
    </cfRule>
    <cfRule type="expression" dxfId="279" priority="6" stopIfTrue="1">
      <formula>$F$1 = "Pass"</formula>
    </cfRule>
  </conditionalFormatting>
  <pageMargins left="0.75" right="0.75" top="1" bottom="1" header="0.5" footer="0.5"/>
  <pageSetup orientation="portrait" verticalDpi="0" r:id="rId1"/>
  <headerFooter alignWithMargins="0"/>
  <legacyDrawing r:id="rId2"/>
  <oleObjects>
    <oleObject progId="Visio.Drawing.11" shapeId="26753" r:id="rId3"/>
    <oleObject progId="Visio.Drawing.11" shapeId="26754" r:id="rId4"/>
  </oleObjects>
</worksheet>
</file>

<file path=xl/worksheets/sheet24.xml><?xml version="1.0" encoding="utf-8"?>
<worksheet xmlns="http://schemas.openxmlformats.org/spreadsheetml/2006/main" xmlns:r="http://schemas.openxmlformats.org/officeDocument/2006/relationships">
  <sheetPr codeName="Sheet21"/>
  <dimension ref="A1:AL69"/>
  <sheetViews>
    <sheetView topLeftCell="Z1"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customWidth="1"/>
    <col min="17" max="17" width="10.7109375" style="3" customWidth="1"/>
    <col min="18" max="18" width="14.42578125" style="3" customWidth="1"/>
    <col min="19" max="19" width="13.42578125" style="3" customWidth="1"/>
    <col min="20" max="21" width="13.570312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5703125" style="3" customWidth="1"/>
    <col min="30" max="30" width="11.28515625" style="3" customWidth="1"/>
    <col min="31" max="31" width="11.85546875" style="3" customWidth="1"/>
    <col min="32" max="32" width="11.5703125" style="3" customWidth="1"/>
    <col min="33" max="33" width="17.42578125" style="3" customWidth="1"/>
    <col min="34" max="34" width="20.85546875" style="3" customWidth="1"/>
    <col min="35" max="36" width="18.140625" style="3" customWidth="1"/>
    <col min="37" max="37" width="15.28515625" style="3" customWidth="1"/>
    <col min="38" max="38" width="18" style="3" customWidth="1"/>
    <col min="39" max="39" width="23.7109375" style="3" customWidth="1"/>
    <col min="40" max="40" width="24.85546875" style="3" customWidth="1"/>
    <col min="41" max="46" width="14.7109375" style="3" customWidth="1"/>
    <col min="47" max="47" width="9" style="3" customWidth="1"/>
    <col min="48" max="48" width="8.85546875" style="3" customWidth="1"/>
    <col min="49" max="49" width="9.28515625" style="3" customWidth="1"/>
    <col min="50" max="50" width="9.140625" style="3"/>
    <col min="51" max="51" width="18" style="3" customWidth="1"/>
    <col min="52" max="52" width="13.85546875" style="3" customWidth="1"/>
    <col min="53" max="53" width="15.5703125" style="3" customWidth="1"/>
    <col min="54" max="54" width="10.7109375" style="3" customWidth="1"/>
    <col min="55" max="16384" width="9.140625" style="3"/>
  </cols>
  <sheetData>
    <row r="1" spans="1:36" ht="26.25">
      <c r="A1" s="1184" t="s">
        <v>90</v>
      </c>
      <c r="B1" s="1184"/>
      <c r="C1" s="1184"/>
      <c r="D1" s="1184"/>
      <c r="E1" s="1184"/>
      <c r="F1" s="1185" t="e">
        <f ca="1">IF(AND(AJ7="Pass",AJ8="Pass",AJ10="Pass",AJ11="Pass",AJ13="Pass",AJ14="Pass",AK20="Pass"),"Pass","Fail")</f>
        <v>#REF!</v>
      </c>
      <c r="G1" s="1185"/>
    </row>
    <row r="2" spans="1:36" s="97" customFormat="1">
      <c r="A2" s="473" t="s">
        <v>80</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516</v>
      </c>
      <c r="B3" s="144" t="s">
        <v>479</v>
      </c>
      <c r="C3" s="219" t="s">
        <v>92</v>
      </c>
      <c r="D3" s="151"/>
      <c r="E3" s="148" t="e">
        <f>"Escape
Length L0
 ["&amp;$B$2&amp;"]"</f>
        <v>#REF!</v>
      </c>
      <c r="F3" s="148" t="e">
        <f>"Breakout
Length L1
["&amp; $B$2&amp;"]"</f>
        <v>#REF!</v>
      </c>
      <c r="G3" s="148" t="e">
        <f>"Main
Length L2
[" &amp;$B$2&amp; " ]"</f>
        <v>#REF!</v>
      </c>
      <c r="H3" s="148"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93</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281</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1.25">
      <c r="A5" s="163" t="s">
        <v>88</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1.25">
      <c r="A6" s="460" t="s">
        <v>282</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102</v>
      </c>
      <c r="B7" s="646" t="s">
        <v>410</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104</v>
      </c>
      <c r="B8" s="646" t="s">
        <v>408</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278</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105</v>
      </c>
      <c r="B10" s="646" t="s">
        <v>155</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106</v>
      </c>
      <c r="B11" s="646" t="s">
        <v>403</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279</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107</v>
      </c>
      <c r="B13" s="646" t="s">
        <v>386</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108</v>
      </c>
      <c r="B14" s="646" t="s">
        <v>407</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2.5">
      <c r="A16" s="555" t="s">
        <v>516</v>
      </c>
      <c r="B16" s="550" t="s">
        <v>479</v>
      </c>
      <c r="C16" s="643" t="s">
        <v>92</v>
      </c>
      <c r="D16" s="151"/>
      <c r="E16" s="148" t="e">
        <f>"Escape
Length L0
 ["&amp;$B$2&amp;"]"</f>
        <v>#REF!</v>
      </c>
      <c r="F16" s="148" t="e">
        <f>"Breakout
Length L1
["&amp; $B$2&amp;"]"</f>
        <v>#REF!</v>
      </c>
      <c r="G16" s="148" t="e">
        <f>"Main
Length L2
["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
["&amp;$B$2&amp;"]"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280</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1.25">
      <c r="A18" s="163" t="s">
        <v>89</v>
      </c>
      <c r="B18" s="164"/>
      <c r="C18" s="641"/>
      <c r="D18" s="165"/>
      <c r="E18" s="166"/>
      <c r="F18" s="222"/>
      <c r="G18" s="166"/>
      <c r="H18" s="166"/>
      <c r="I18" s="167"/>
      <c r="J18" s="167"/>
      <c r="K18" s="166"/>
      <c r="L18" s="167"/>
      <c r="M18" s="166"/>
      <c r="N18" s="166"/>
      <c r="O18" s="166"/>
      <c r="P18" s="166"/>
      <c r="Q18" s="166"/>
      <c r="R18" s="166"/>
      <c r="S18" s="540" t="s">
        <v>294</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1.25">
      <c r="A19" s="155" t="s">
        <v>447</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95</v>
      </c>
      <c r="B20" s="647" t="s">
        <v>517</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97</v>
      </c>
      <c r="B21" s="646" t="s">
        <v>387</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99</v>
      </c>
      <c r="B22" s="646" t="s">
        <v>371</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2.5">
      <c r="A23" s="550" t="s">
        <v>516</v>
      </c>
      <c r="B23" s="550" t="s">
        <v>479</v>
      </c>
      <c r="C23" s="645" t="s">
        <v>92</v>
      </c>
      <c r="D23" s="151"/>
      <c r="E23" s="148" t="e">
        <f>"Escape
Length L0
 ["&amp;$B$2&amp;"]"</f>
        <v>#REF!</v>
      </c>
      <c r="F23" s="148" t="e">
        <f>"Breakout
Length L1
["&amp; $B$2&amp;"]"</f>
        <v>#REF!</v>
      </c>
      <c r="G23" s="148" t="e">
        <f>"Main
Length L2
["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
["&amp;$B$2&amp;"]"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1.25">
      <c r="A24" s="163" t="s">
        <v>89</v>
      </c>
      <c r="B24" s="164"/>
      <c r="C24" s="641"/>
      <c r="D24" s="165"/>
      <c r="E24" s="166"/>
      <c r="F24" s="222"/>
      <c r="G24" s="166"/>
      <c r="H24" s="166"/>
      <c r="I24" s="167"/>
      <c r="J24" s="167"/>
      <c r="K24" s="166"/>
      <c r="L24" s="167"/>
      <c r="M24" s="166"/>
      <c r="N24" s="166"/>
      <c r="O24" s="166"/>
      <c r="P24" s="166"/>
      <c r="Q24" s="166"/>
      <c r="R24" s="389"/>
      <c r="S24" s="540" t="s">
        <v>354</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1.25">
      <c r="A25" s="155" t="s">
        <v>448</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96</v>
      </c>
      <c r="B26" s="647" t="s">
        <v>518</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98</v>
      </c>
      <c r="B27" s="646" t="s">
        <v>404</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100</v>
      </c>
      <c r="B28" s="646" t="s">
        <v>391</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5">
      <c r="A29" s="392"/>
      <c r="B29" s="392"/>
      <c r="C29" s="230"/>
      <c r="D29" s="395"/>
      <c r="E29" s="161"/>
      <c r="F29" s="178"/>
      <c r="G29" s="396"/>
      <c r="H29" s="178"/>
      <c r="I29" s="178"/>
      <c r="J29" s="397"/>
      <c r="K29" s="178"/>
      <c r="L29" s="398"/>
      <c r="M29" s="386"/>
      <c r="N29" s="396"/>
      <c r="O29" s="396"/>
      <c r="P29" s="218" t="s">
        <v>516</v>
      </c>
      <c r="Q29" s="218" t="e">
        <f>"Trace L8-2 ["&amp;$B$2&amp;"]"</f>
        <v>#REF!</v>
      </c>
      <c r="R29" s="555" t="s">
        <v>463</v>
      </c>
      <c r="S29" s="555" t="s">
        <v>464</v>
      </c>
      <c r="T29" s="551" t="e">
        <f>"Target Min Length  to U2
["&amp;$B$2&amp;"]"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516</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89</v>
      </c>
      <c r="Q30" s="166"/>
      <c r="R30" s="166"/>
      <c r="S30" s="558" t="s">
        <v>297</v>
      </c>
      <c r="T30" s="541" t="e">
        <f>MIN('DDR2 Clocks - 2L'!$S$5:$S$6)</f>
        <v>#REF!</v>
      </c>
      <c r="U30" s="167" t="e">
        <f>MAX('DDR2 Clocks - 2L'!$S$5:$S$6)</f>
        <v>#REF!</v>
      </c>
      <c r="V30" s="541"/>
      <c r="W30" s="541"/>
      <c r="X30" s="554"/>
      <c r="Y30" s="554"/>
      <c r="Z30" s="554"/>
      <c r="AA30" s="554"/>
      <c r="AB30" s="554"/>
      <c r="AC30" s="554"/>
      <c r="AD30" s="554"/>
      <c r="AE30" s="554"/>
      <c r="AF30" s="166" t="s">
        <v>89</v>
      </c>
      <c r="AG30" s="538"/>
      <c r="AH30" s="538"/>
      <c r="AI30" s="539"/>
      <c r="AL30" s="162"/>
    </row>
    <row r="31" spans="1:38">
      <c r="K31" s="272"/>
      <c r="P31" s="155" t="s">
        <v>447</v>
      </c>
      <c r="Q31" s="181"/>
      <c r="R31" s="181"/>
      <c r="S31" s="181"/>
      <c r="T31" s="588"/>
      <c r="U31" s="589"/>
      <c r="V31" s="589"/>
      <c r="W31" s="588"/>
      <c r="X31" s="554"/>
      <c r="Y31" s="554"/>
      <c r="Z31" s="554"/>
      <c r="AA31" s="554"/>
      <c r="AB31" s="554"/>
      <c r="AC31" s="554"/>
      <c r="AD31" s="554"/>
      <c r="AE31" s="554"/>
      <c r="AF31" s="155" t="s">
        <v>302</v>
      </c>
      <c r="AG31" s="179"/>
      <c r="AH31" s="179"/>
      <c r="AI31" s="533"/>
      <c r="AL31" s="162"/>
    </row>
    <row r="32" spans="1:38">
      <c r="K32" s="272"/>
      <c r="P32" s="240" t="s">
        <v>95</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95</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97</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97</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99</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99</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5">
      <c r="N35" s="55"/>
      <c r="O35" s="55"/>
      <c r="P35" s="144" t="s">
        <v>516</v>
      </c>
      <c r="Q35" s="144" t="e">
        <f>"Trace L8-2 ["&amp;$B$2&amp;"]"</f>
        <v>#REF!</v>
      </c>
      <c r="R35" s="550" t="s">
        <v>465</v>
      </c>
      <c r="S35" s="550" t="s">
        <v>466</v>
      </c>
      <c r="T35" s="552" t="e">
        <f>"Target Min Length  to U6
["&amp;$B$2&amp;"]"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516</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89</v>
      </c>
      <c r="Q36" s="389"/>
      <c r="R36" s="389"/>
      <c r="S36" s="558" t="s">
        <v>355</v>
      </c>
      <c r="T36" s="541" t="e">
        <f>MIN('DDR2 Clocks - 4L'!$O$11:$O$12)</f>
        <v>#REF!</v>
      </c>
      <c r="U36" s="541" t="e">
        <f>MAX('DDR2 Clocks - 4L'!$O$11:$O$12)</f>
        <v>#REF!</v>
      </c>
      <c r="V36" s="542"/>
      <c r="W36" s="168"/>
      <c r="X36" s="554"/>
      <c r="Y36" s="554"/>
      <c r="Z36" s="554"/>
      <c r="AA36" s="554"/>
      <c r="AB36" s="554"/>
      <c r="AC36" s="554"/>
      <c r="AD36" s="554"/>
      <c r="AE36" s="554"/>
      <c r="AF36" s="166" t="s">
        <v>89</v>
      </c>
      <c r="AG36" s="538"/>
      <c r="AH36" s="538"/>
      <c r="AI36" s="539"/>
      <c r="AJ36" s="162"/>
      <c r="AL36" s="162"/>
    </row>
    <row r="37" spans="11:38">
      <c r="K37" s="29"/>
      <c r="M37" s="29"/>
      <c r="P37" s="155" t="s">
        <v>448</v>
      </c>
      <c r="Q37" s="181"/>
      <c r="R37" s="181"/>
      <c r="S37" s="181"/>
      <c r="T37" s="179"/>
      <c r="U37" s="531"/>
      <c r="V37" s="531"/>
      <c r="W37" s="179"/>
      <c r="X37" s="554"/>
      <c r="Y37" s="554"/>
      <c r="Z37" s="554"/>
      <c r="AA37" s="554"/>
      <c r="AB37" s="554"/>
      <c r="AC37" s="554"/>
      <c r="AD37" s="554"/>
      <c r="AE37" s="554"/>
      <c r="AF37" s="155" t="s">
        <v>302</v>
      </c>
      <c r="AG37" s="179"/>
      <c r="AH37" s="179"/>
      <c r="AI37" s="533"/>
      <c r="AJ37" s="162"/>
      <c r="AL37" s="162"/>
    </row>
    <row r="38" spans="11:38">
      <c r="P38" s="186" t="s">
        <v>96</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96</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98</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98</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100</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100</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5">
      <c r="K41" s="400"/>
      <c r="M41" s="400"/>
      <c r="N41" s="144" t="s">
        <v>516</v>
      </c>
      <c r="O41" s="144"/>
      <c r="P41" s="144" t="e">
        <f>"Trace L6-2 ["&amp;$B$2&amp;"]"</f>
        <v>#REF!</v>
      </c>
      <c r="Q41" s="144" t="e">
        <f>"Trace L8-3 ["&amp;$B$2&amp;"]"</f>
        <v>#REF!</v>
      </c>
      <c r="R41" s="550" t="s">
        <v>467</v>
      </c>
      <c r="S41" s="555" t="s">
        <v>468</v>
      </c>
      <c r="T41" s="551" t="e">
        <f>"Target Min Length to U3
["&amp;$B$2&amp;"]"</f>
        <v>#REF!</v>
      </c>
      <c r="U41" s="551" t="e">
        <f>"Target Max Length to U3 
["&amp;$B$2&amp;"]"</f>
        <v>#REF!</v>
      </c>
      <c r="V41" s="553" t="e">
        <f>"Routed Too Short to U3 [" &amp;$B$2&amp;"]"</f>
        <v>#REF!</v>
      </c>
      <c r="W41" s="551" t="e">
        <f>"Routed Too Long to U3 [" &amp;$B$2&amp;"]"</f>
        <v>#REF!</v>
      </c>
      <c r="X41" s="554"/>
      <c r="Y41" s="554"/>
      <c r="Z41" s="554"/>
      <c r="AA41" s="554"/>
      <c r="AB41" s="555" t="s">
        <v>516</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89</v>
      </c>
      <c r="O42" s="163"/>
      <c r="P42" s="166"/>
      <c r="Q42" s="166"/>
      <c r="R42" s="166"/>
      <c r="S42" s="558" t="s">
        <v>296</v>
      </c>
      <c r="T42" s="541" t="e">
        <f>MIN('DDR2 Clocks - 2L'!$R$7:$R$8)</f>
        <v>#REF!</v>
      </c>
      <c r="U42" s="167" t="e">
        <f>MAX('DDR2 Clocks - 2L'!$R$7:$R$8)</f>
        <v>#REF!</v>
      </c>
      <c r="V42" s="592"/>
      <c r="W42" s="541"/>
      <c r="X42" s="554"/>
      <c r="Y42" s="554"/>
      <c r="Z42" s="554"/>
      <c r="AA42" s="554"/>
      <c r="AB42" s="166" t="s">
        <v>89</v>
      </c>
      <c r="AC42" s="539"/>
      <c r="AD42" s="554"/>
      <c r="AE42" s="554"/>
      <c r="AF42" s="554"/>
      <c r="AG42" s="538"/>
      <c r="AH42" s="538"/>
      <c r="AI42" s="539"/>
      <c r="AL42" s="162"/>
    </row>
    <row r="43" spans="11:38">
      <c r="K43" s="400"/>
      <c r="M43" s="400"/>
      <c r="N43" s="155" t="s">
        <v>447</v>
      </c>
      <c r="O43" s="411"/>
      <c r="P43" s="181"/>
      <c r="Q43" s="181"/>
      <c r="R43" s="181"/>
      <c r="S43" s="181"/>
      <c r="T43" s="588"/>
      <c r="U43" s="589"/>
      <c r="V43" s="589"/>
      <c r="W43" s="588"/>
      <c r="X43" s="554"/>
      <c r="Y43" s="554"/>
      <c r="Z43" s="554"/>
      <c r="AA43" s="554"/>
      <c r="AB43" s="155" t="s">
        <v>302</v>
      </c>
      <c r="AC43" s="273"/>
      <c r="AD43" s="554"/>
      <c r="AE43" s="554"/>
      <c r="AF43" s="554"/>
      <c r="AG43" s="179"/>
      <c r="AH43" s="179"/>
      <c r="AI43" s="533"/>
      <c r="AL43" s="162"/>
    </row>
    <row r="44" spans="11:38">
      <c r="N44" s="185" t="s">
        <v>95</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95</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97</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97</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99</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99</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5">
      <c r="K47" s="400"/>
      <c r="M47" s="400"/>
      <c r="N47" s="144" t="s">
        <v>516</v>
      </c>
      <c r="O47" s="144"/>
      <c r="P47" s="144" t="e">
        <f>"Trace L6-2 ["&amp;$B$2&amp;"]"</f>
        <v>#REF!</v>
      </c>
      <c r="Q47" s="144" t="e">
        <f>"Trace L8-3 ["&amp;$B$2&amp;"]"</f>
        <v>#REF!</v>
      </c>
      <c r="R47" s="550" t="s">
        <v>469</v>
      </c>
      <c r="S47" s="550" t="s">
        <v>470</v>
      </c>
      <c r="T47" s="552" t="e">
        <f>"Target Min Length to U7
["&amp;$B$2&amp;"]"</f>
        <v>#REF!</v>
      </c>
      <c r="U47" s="552" t="e">
        <f>"Target Max Length to U7 
["&amp;$B$2&amp;"]"</f>
        <v>#REF!</v>
      </c>
      <c r="V47" s="587" t="e">
        <f>"Routed Too Short to U7 [" &amp;$B$2&amp;"]"</f>
        <v>#REF!</v>
      </c>
      <c r="W47" s="552" t="e">
        <f>"Routed Too Long to U7 [" &amp;$B$2&amp;"]"</f>
        <v>#REF!</v>
      </c>
      <c r="X47" s="554"/>
      <c r="Y47" s="554"/>
      <c r="Z47" s="554"/>
      <c r="AA47" s="554"/>
      <c r="AB47" s="550" t="s">
        <v>516</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89</v>
      </c>
      <c r="O48" s="163"/>
      <c r="P48" s="166"/>
      <c r="Q48" s="166"/>
      <c r="R48" s="389"/>
      <c r="S48" s="558" t="s">
        <v>356</v>
      </c>
      <c r="T48" s="542" t="e">
        <f>MIN('DDR2 Clocks - 4L'!$O$15:$O$16)</f>
        <v>#REF!</v>
      </c>
      <c r="U48" s="541" t="e">
        <f>MAX('DDR2 Clocks - 4L'!$O$15:$O$16)</f>
        <v>#REF!</v>
      </c>
      <c r="V48" s="542"/>
      <c r="W48" s="168"/>
      <c r="X48" s="554"/>
      <c r="Y48" s="554"/>
      <c r="Z48" s="554"/>
      <c r="AA48" s="554"/>
      <c r="AB48" s="163" t="s">
        <v>89</v>
      </c>
      <c r="AC48" s="539"/>
      <c r="AD48" s="554"/>
      <c r="AE48" s="554"/>
      <c r="AF48" s="554"/>
      <c r="AG48" s="538"/>
      <c r="AH48" s="538"/>
      <c r="AI48" s="539"/>
      <c r="AL48" s="162"/>
    </row>
    <row r="49" spans="14:38">
      <c r="N49" s="155" t="s">
        <v>448</v>
      </c>
      <c r="O49" s="411"/>
      <c r="P49" s="181"/>
      <c r="Q49" s="181"/>
      <c r="R49" s="181"/>
      <c r="S49" s="181"/>
      <c r="T49" s="179"/>
      <c r="U49" s="531"/>
      <c r="V49" s="531"/>
      <c r="W49" s="179"/>
      <c r="X49" s="554"/>
      <c r="Y49" s="554"/>
      <c r="Z49" s="554"/>
      <c r="AA49" s="554"/>
      <c r="AB49" s="155" t="s">
        <v>302</v>
      </c>
      <c r="AC49" s="273"/>
      <c r="AD49" s="554"/>
      <c r="AE49" s="554"/>
      <c r="AF49" s="554"/>
      <c r="AG49" s="179"/>
      <c r="AH49" s="179"/>
      <c r="AI49" s="533"/>
      <c r="AL49" s="162"/>
    </row>
    <row r="50" spans="14:38">
      <c r="N50" s="185" t="s">
        <v>96</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96</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98</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98</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100</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100</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56.25">
      <c r="N53" s="144" t="s">
        <v>516</v>
      </c>
      <c r="O53" s="144"/>
      <c r="P53" s="144" t="e">
        <f>"Trace L7-2 ["&amp;$B$2&amp;"]"</f>
        <v>#REF!</v>
      </c>
      <c r="Q53" s="144" t="e">
        <f>"Trace L8-4 ["&amp;$B$2&amp;"]"</f>
        <v>#REF!</v>
      </c>
      <c r="R53" s="555" t="s">
        <v>471</v>
      </c>
      <c r="S53" s="555" t="s">
        <v>472</v>
      </c>
      <c r="T53" s="551" t="e">
        <f>"Target Min Length to U4
["&amp;$B$2&amp;"]"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516</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89</v>
      </c>
      <c r="O54" s="163"/>
      <c r="P54" s="166"/>
      <c r="Q54" s="166"/>
      <c r="R54" s="166"/>
      <c r="S54" s="558" t="s">
        <v>295</v>
      </c>
      <c r="T54" s="167" t="e">
        <f>MIN('DDR2 Clocks - 2L'!$S$7:$S$8)</f>
        <v>#REF!</v>
      </c>
      <c r="U54" s="167" t="e">
        <f>MAX('DDR2 Clocks - 2L'!$S$7:$S$8)</f>
        <v>#REF!</v>
      </c>
      <c r="V54" s="592"/>
      <c r="W54" s="541"/>
      <c r="X54" s="554"/>
      <c r="Y54" s="554"/>
      <c r="Z54" s="554"/>
      <c r="AA54" s="554"/>
      <c r="AB54" s="554"/>
      <c r="AC54" s="554"/>
      <c r="AD54" s="163" t="s">
        <v>89</v>
      </c>
      <c r="AE54" s="539"/>
      <c r="AF54" s="554"/>
      <c r="AG54" s="538"/>
      <c r="AH54" s="538"/>
      <c r="AI54" s="539"/>
    </row>
    <row r="55" spans="14:38">
      <c r="N55" s="155" t="s">
        <v>447</v>
      </c>
      <c r="O55" s="411"/>
      <c r="P55" s="181"/>
      <c r="Q55" s="181"/>
      <c r="R55" s="181"/>
      <c r="S55" s="181"/>
      <c r="T55" s="588"/>
      <c r="U55" s="589"/>
      <c r="V55" s="589"/>
      <c r="W55" s="588"/>
      <c r="X55" s="554"/>
      <c r="Y55" s="554"/>
      <c r="Z55" s="554"/>
      <c r="AA55" s="554"/>
      <c r="AB55" s="554"/>
      <c r="AC55" s="554"/>
      <c r="AD55" s="155" t="s">
        <v>302</v>
      </c>
      <c r="AE55" s="273"/>
      <c r="AF55" s="554"/>
      <c r="AG55" s="179"/>
      <c r="AH55" s="179"/>
      <c r="AI55" s="533"/>
    </row>
    <row r="56" spans="14:38">
      <c r="N56" s="185" t="s">
        <v>95</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95</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97</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97</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99</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99</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56.25">
      <c r="N59" s="144" t="s">
        <v>516</v>
      </c>
      <c r="O59" s="144"/>
      <c r="P59" s="144" t="e">
        <f>"Trace L7-2 ["&amp;$B$2&amp;"]"</f>
        <v>#REF!</v>
      </c>
      <c r="Q59" s="144" t="e">
        <f>"Trace L8-4 ["&amp;$B$2&amp;"]"</f>
        <v>#REF!</v>
      </c>
      <c r="R59" s="550" t="s">
        <v>473</v>
      </c>
      <c r="S59" s="550" t="s">
        <v>474</v>
      </c>
      <c r="T59" s="552" t="e">
        <f>"Target Min Length to U8
["&amp;$B$2&amp;"]"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516</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89</v>
      </c>
      <c r="O60" s="163"/>
      <c r="P60" s="166"/>
      <c r="Q60" s="166"/>
      <c r="R60" s="389"/>
      <c r="S60" s="540" t="s">
        <v>357</v>
      </c>
      <c r="T60" s="542" t="e">
        <f>MIN('DDR2 Clocks - 4L'!$O$19:$O$20)</f>
        <v>#REF!</v>
      </c>
      <c r="U60" s="541" t="e">
        <f>MAX('DDR2 Clocks - 4L'!$O$19:$O$20)</f>
        <v>#REF!</v>
      </c>
      <c r="V60" s="542"/>
      <c r="W60" s="168"/>
      <c r="X60" s="554"/>
      <c r="Y60" s="554"/>
      <c r="Z60" s="554"/>
      <c r="AA60" s="554"/>
      <c r="AB60" s="554"/>
      <c r="AC60" s="554"/>
      <c r="AD60" s="163" t="s">
        <v>89</v>
      </c>
      <c r="AE60" s="593"/>
      <c r="AF60" s="554"/>
      <c r="AG60" s="594"/>
      <c r="AH60" s="594"/>
      <c r="AI60" s="593"/>
    </row>
    <row r="61" spans="14:38">
      <c r="N61" s="155" t="s">
        <v>448</v>
      </c>
      <c r="O61" s="411"/>
      <c r="P61" s="181"/>
      <c r="Q61" s="181"/>
      <c r="R61" s="181"/>
      <c r="S61" s="179"/>
      <c r="T61" s="179"/>
      <c r="U61" s="531"/>
      <c r="V61" s="531"/>
      <c r="W61" s="179"/>
      <c r="X61" s="554"/>
      <c r="Y61" s="554"/>
      <c r="Z61" s="554"/>
      <c r="AA61" s="554"/>
      <c r="AB61" s="554"/>
      <c r="AC61" s="554"/>
      <c r="AD61" s="155" t="s">
        <v>302</v>
      </c>
      <c r="AE61" s="273"/>
      <c r="AF61" s="554"/>
      <c r="AG61" s="179"/>
      <c r="AH61" s="179"/>
      <c r="AI61" s="533"/>
    </row>
    <row r="62" spans="14:38">
      <c r="N62" s="185" t="s">
        <v>96</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96</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98</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98</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100</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100</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8">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278" priority="2" stopIfTrue="1" operator="notEqual">
      <formula>"Pass"</formula>
    </cfRule>
  </conditionalFormatting>
  <conditionalFormatting sqref="X20:X22 U13:U14 U7:U8 U10:U11 X26:X29">
    <cfRule type="cellIs" dxfId="277" priority="3" stopIfTrue="1" operator="equal">
      <formula>"Pass"</formula>
    </cfRule>
    <cfRule type="cellIs" dxfId="276" priority="4" stopIfTrue="1" operator="notEqual">
      <formula>"Pass"</formula>
    </cfRule>
  </conditionalFormatting>
  <conditionalFormatting sqref="A1 F1:AA1">
    <cfRule type="expression" dxfId="275" priority="5" stopIfTrue="1">
      <formula>$F$1 = "Fail"</formula>
    </cfRule>
    <cfRule type="expression" dxfId="274" priority="6" stopIfTrue="1">
      <formula>$F$1 = "Pass"</formula>
    </cfRule>
  </conditionalFormatting>
  <pageMargins left="0.75" right="0.75" top="1" bottom="1" header="0.5" footer="0.5"/>
  <pageSetup orientation="portrait" r:id="rId1"/>
  <headerFooter alignWithMargins="0"/>
  <legacyDrawing r:id="rId2"/>
  <oleObjects>
    <oleObject progId="Visio.Drawing.11" shapeId="22638" r:id="rId3"/>
    <oleObject progId="Visio.Drawing.11" shapeId="22639" r:id="rId4"/>
  </oleObjects>
</worksheet>
</file>

<file path=xl/worksheets/sheet25.xml><?xml version="1.0" encoding="utf-8"?>
<worksheet xmlns="http://schemas.openxmlformats.org/spreadsheetml/2006/main" xmlns:r="http://schemas.openxmlformats.org/officeDocument/2006/relationships">
  <sheetPr codeName="Sheet22"/>
  <dimension ref="A1:BW71"/>
  <sheetViews>
    <sheetView topLeftCell="AW1"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11.7109375" customWidth="1"/>
    <col min="20" max="20" width="1" customWidth="1"/>
    <col min="21" max="21" width="13.42578125" customWidth="1"/>
    <col min="22" max="22" width="0.85546875" customWidth="1"/>
    <col min="23" max="23" width="12.140625" customWidth="1"/>
    <col min="24" max="24" width="10.85546875" customWidth="1"/>
    <col min="25" max="25" width="1" customWidth="1"/>
    <col min="26" max="26" width="11.5703125" bestFit="1" customWidth="1"/>
    <col min="27" max="27" width="11.140625" customWidth="1"/>
    <col min="28" max="28" width="0.85546875" customWidth="1"/>
    <col min="29" max="30" width="21.28515625" customWidth="1"/>
    <col min="31" max="31" width="12.140625" bestFit="1" customWidth="1"/>
    <col min="32" max="32" width="10.85546875" bestFit="1" customWidth="1"/>
    <col min="33" max="33" width="1" customWidth="1"/>
    <col min="34" max="34" width="11.5703125" bestFit="1" customWidth="1"/>
    <col min="35" max="35" width="11" bestFit="1" customWidth="1"/>
    <col min="36" max="36" width="0.85546875" customWidth="1"/>
    <col min="37" max="38" width="21.28515625" customWidth="1"/>
    <col min="39" max="39" width="12.140625" bestFit="1" customWidth="1"/>
    <col min="40" max="40" width="13.140625" customWidth="1"/>
    <col min="41" max="41" width="1" customWidth="1"/>
    <col min="42" max="42" width="11.5703125" bestFit="1" customWidth="1"/>
    <col min="43" max="43" width="11" bestFit="1" customWidth="1"/>
    <col min="44" max="44" width="0.85546875" customWidth="1"/>
    <col min="45" max="45" width="13.28515625" bestFit="1" customWidth="1"/>
    <col min="46" max="46" width="13.85546875" bestFit="1" customWidth="1"/>
    <col min="47" max="47" width="13.42578125" bestFit="1" customWidth="1"/>
    <col min="48" max="48" width="11" bestFit="1" customWidth="1"/>
    <col min="49" max="49" width="11.7109375" bestFit="1" customWidth="1"/>
    <col min="50" max="50" width="11.7109375" hidden="1" customWidth="1"/>
    <col min="51" max="51" width="12.28515625" bestFit="1" customWidth="1"/>
    <col min="52" max="53" width="11.42578125" bestFit="1" customWidth="1"/>
    <col min="54" max="54" width="17.7109375" customWidth="1"/>
    <col min="55" max="56" width="11.7109375" customWidth="1"/>
    <col min="57" max="57" width="27.5703125" customWidth="1"/>
    <col min="58" max="58" width="16.85546875" customWidth="1"/>
    <col min="59" max="59" width="17" customWidth="1"/>
    <col min="60" max="60" width="15.5703125" hidden="1" customWidth="1"/>
    <col min="61" max="61" width="13.7109375" hidden="1" customWidth="1"/>
    <col min="62" max="62" width="18.28515625" bestFit="1" customWidth="1"/>
    <col min="63" max="63" width="16.7109375" customWidth="1"/>
    <col min="64" max="64" width="1" customWidth="1"/>
    <col min="65" max="65" width="16.85546875" customWidth="1"/>
    <col min="66" max="66" width="16.28515625" customWidth="1"/>
  </cols>
  <sheetData>
    <row r="1" spans="1:66" s="3" customFormat="1" ht="26.25">
      <c r="A1" s="1184" t="s">
        <v>159</v>
      </c>
      <c r="B1" s="1186"/>
      <c r="C1" s="1186"/>
      <c r="D1" s="1186"/>
      <c r="E1" s="116" t="e">
        <f ca="1">IF(AND(BN7="Pass"),"Pass","Fail")</f>
        <v>#REF!</v>
      </c>
      <c r="F1" s="49"/>
      <c r="BL1" s="61"/>
    </row>
    <row r="2" spans="1:66" ht="18">
      <c r="A2" s="96" t="s">
        <v>80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516</v>
      </c>
      <c r="B3" s="101" t="s">
        <v>533</v>
      </c>
      <c r="C3" s="364"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
["&amp;$B$2&amp;"]"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
["&amp;$B$2&amp;"]"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
["&amp;$B$2&amp;"]"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
(&lt;="&amp;IF($B$2="mil",1,0.0254)*5&amp;$B$2&amp;")"</f>
        <v>#REF!</v>
      </c>
      <c r="AT3" s="7" t="e">
        <f>"DQS-DQS# SDRAM (U1-U4) Length Test
(&lt;="&amp;IF($B$2="mil",1,0.0254)*5&amp;$B$2&amp;")"</f>
        <v>#REF!</v>
      </c>
      <c r="AU3" s="7" t="e">
        <f>"DQS-DQS# SDRAM (U5-U8) Length Test
(&lt;="&amp;IF($B$2="mil",1,0.0254)*10&amp;$B$2&amp;")"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319</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94</v>
      </c>
      <c r="B5" s="125"/>
      <c r="C5" s="365"/>
      <c r="D5" s="53"/>
      <c r="E5" s="52"/>
      <c r="F5" s="52"/>
      <c r="G5" s="52"/>
      <c r="H5" s="52"/>
      <c r="I5" s="52"/>
      <c r="J5" s="52"/>
      <c r="K5" s="52"/>
      <c r="L5" s="52"/>
      <c r="M5" s="52"/>
      <c r="N5" s="52"/>
      <c r="O5" s="52"/>
      <c r="P5" s="52"/>
      <c r="Q5" s="52"/>
      <c r="R5" s="52"/>
      <c r="S5" s="81"/>
      <c r="T5" s="53"/>
      <c r="U5" s="65"/>
      <c r="V5" s="540" t="s">
        <v>304</v>
      </c>
      <c r="W5" s="168" t="e">
        <f>MIN('DDR2 Clocks - 4L'!$O$22:$O$25)</f>
        <v>#REF!</v>
      </c>
      <c r="X5" s="541" t="e">
        <f>MAX('DDR2 Clocks - 4L'!$O$22:$O$25)</f>
        <v>#REF!</v>
      </c>
      <c r="Y5" s="53"/>
      <c r="Z5" s="65"/>
      <c r="AA5" s="65"/>
      <c r="AB5" s="540"/>
      <c r="AC5" s="81"/>
      <c r="AD5" s="540" t="s">
        <v>294</v>
      </c>
      <c r="AE5" s="542" t="e">
        <f>MIN('DDR2 Clocks - 4L'!$O$5:$O$6)</f>
        <v>#REF!</v>
      </c>
      <c r="AF5" s="541" t="e">
        <f>MAX('DDR2 Clocks - 4L'!$O$5:$O$6)</f>
        <v>#REF!</v>
      </c>
      <c r="AG5" s="65"/>
      <c r="AH5" s="65"/>
      <c r="AI5" s="65"/>
      <c r="AJ5" s="540"/>
      <c r="AK5" s="81"/>
      <c r="AL5" s="540" t="s">
        <v>354</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320</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160</v>
      </c>
      <c r="B7" s="646" t="s">
        <v>519</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161</v>
      </c>
      <c r="B8" s="646" t="s">
        <v>526</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319</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94</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294</v>
      </c>
      <c r="AE10" s="542" t="e">
        <f>MIN('DDR2 Clocks - 4L'!$O$5:$O$6)</f>
        <v>#REF!</v>
      </c>
      <c r="AF10" s="541" t="e">
        <f>MAX('DDR2 Clocks - 4L'!$O$5:$O$6)</f>
        <v>#REF!</v>
      </c>
      <c r="AG10" s="65"/>
      <c r="AH10" s="65"/>
      <c r="AI10" s="65"/>
      <c r="AJ10" s="540"/>
      <c r="AK10" s="81"/>
      <c r="AL10" s="540" t="s">
        <v>354</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320</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162</v>
      </c>
      <c r="B12" s="646" t="s">
        <v>520</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163</v>
      </c>
      <c r="B13" s="646" t="s">
        <v>381</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319</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94</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297</v>
      </c>
      <c r="AE15" s="542" t="e">
        <f>MIN('DDR2 Clocks - 4L'!$O$9:$O$10)</f>
        <v>#REF!</v>
      </c>
      <c r="AF15" s="541" t="e">
        <f>MAX('DDR2 Clocks - 4L'!$O$9:$O$10)</f>
        <v>#REF!</v>
      </c>
      <c r="AG15" s="65"/>
      <c r="AH15" s="65"/>
      <c r="AI15" s="65"/>
      <c r="AJ15" s="540"/>
      <c r="AK15" s="81"/>
      <c r="AL15" s="540" t="s">
        <v>355</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320</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164</v>
      </c>
      <c r="B17" s="656" t="s">
        <v>384</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165</v>
      </c>
      <c r="B18" s="646" t="s">
        <v>527</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319</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94</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297</v>
      </c>
      <c r="AE20" s="542" t="e">
        <f>MIN('DDR2 Clocks - 4L'!$O$9:$O$10)</f>
        <v>#REF!</v>
      </c>
      <c r="AF20" s="541" t="e">
        <f>MAX('DDR2 Clocks - 4L'!$O$9:$O$10)</f>
        <v>#REF!</v>
      </c>
      <c r="AG20" s="65"/>
      <c r="AH20" s="65"/>
      <c r="AI20" s="65"/>
      <c r="AJ20" s="540"/>
      <c r="AK20" s="81"/>
      <c r="AL20" s="540" t="s">
        <v>355</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320</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166</v>
      </c>
      <c r="B22" s="656" t="s">
        <v>521</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167</v>
      </c>
      <c r="B23" s="646" t="s">
        <v>528</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319</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94</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296</v>
      </c>
      <c r="AE25" s="542" t="e">
        <f>MIN('DDR2 Clocks - 4L'!$O$13:$O$14)</f>
        <v>#REF!</v>
      </c>
      <c r="AF25" s="541" t="e">
        <f>MAX('DDR2 Clocks - 4L'!$O$13:$O$14)</f>
        <v>#REF!</v>
      </c>
      <c r="AG25" s="65"/>
      <c r="AH25" s="65"/>
      <c r="AI25" s="65"/>
      <c r="AJ25" s="540"/>
      <c r="AK25" s="81"/>
      <c r="AL25" s="540" t="s">
        <v>356</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320</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168</v>
      </c>
      <c r="B27" s="646" t="s">
        <v>522</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169</v>
      </c>
      <c r="B28" s="646" t="s">
        <v>529</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319</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94</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296</v>
      </c>
      <c r="AE30" s="542" t="e">
        <f>MIN('DDR2 Clocks - 4L'!$O$13:$O$14)</f>
        <v>#REF!</v>
      </c>
      <c r="AF30" s="541" t="e">
        <f>MAX('DDR2 Clocks - 4L'!$O$13:$O$14)</f>
        <v>#REF!</v>
      </c>
      <c r="AG30" s="65"/>
      <c r="AH30" s="65"/>
      <c r="AI30" s="65"/>
      <c r="AJ30" s="540"/>
      <c r="AK30" s="81"/>
      <c r="AL30" s="540" t="s">
        <v>356</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320</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170</v>
      </c>
      <c r="B32" s="646" t="s">
        <v>523</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171</v>
      </c>
      <c r="B33" s="646" t="s">
        <v>530</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319</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94</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295</v>
      </c>
      <c r="AE35" s="542" t="e">
        <f>MIN('DDR2 Clocks - 4L'!$O$17:$O$18)</f>
        <v>#REF!</v>
      </c>
      <c r="AF35" s="541" t="e">
        <f>MAX('DDR2 Clocks - 4L'!$O$17:$O$18)</f>
        <v>#REF!</v>
      </c>
      <c r="AG35" s="65"/>
      <c r="AH35" s="65"/>
      <c r="AI35" s="65"/>
      <c r="AJ35" s="540"/>
      <c r="AK35" s="81"/>
      <c r="AL35" s="540" t="s">
        <v>357</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320</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172</v>
      </c>
      <c r="B37" s="646" t="s">
        <v>524</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173</v>
      </c>
      <c r="B38" s="646" t="s">
        <v>531</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319</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94</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295</v>
      </c>
      <c r="AE40" s="542" t="e">
        <f>MIN('DDR2 Clocks - 4L'!$O$17:$O$18)</f>
        <v>#REF!</v>
      </c>
      <c r="AF40" s="541" t="e">
        <f>MAX('DDR2 Clocks - 4L'!$O$17:$O$18)</f>
        <v>#REF!</v>
      </c>
      <c r="AG40" s="65"/>
      <c r="AH40" s="65"/>
      <c r="AI40" s="65"/>
      <c r="AJ40" s="540"/>
      <c r="AK40" s="81"/>
      <c r="AL40" s="540" t="s">
        <v>357</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320</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175</v>
      </c>
      <c r="B42" s="646" t="s">
        <v>525</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176</v>
      </c>
      <c r="B43" s="646" t="s">
        <v>532</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5.5">
      <c r="A45" s="48" t="s">
        <v>79</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91</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177</v>
      </c>
      <c r="AG49" s="6"/>
      <c r="AH49" s="5"/>
      <c r="AI49" s="5"/>
      <c r="AJ49" s="6"/>
      <c r="AK49" s="6"/>
      <c r="AL49" s="6"/>
      <c r="AM49" s="5"/>
      <c r="AN49" s="5" t="s">
        <v>177</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584</v>
      </c>
      <c r="J63" s="6"/>
    </row>
    <row r="64" spans="1:66">
      <c r="H64" s="6" t="s">
        <v>359</v>
      </c>
      <c r="I64" s="6" t="s">
        <v>585</v>
      </c>
      <c r="J64" s="6"/>
    </row>
    <row r="65" spans="8:9">
      <c r="H65" s="6" t="s">
        <v>360</v>
      </c>
      <c r="I65" s="6" t="s">
        <v>585</v>
      </c>
    </row>
    <row r="66" spans="8:9">
      <c r="H66" s="6" t="s">
        <v>361</v>
      </c>
      <c r="I66" s="6" t="s">
        <v>586</v>
      </c>
    </row>
    <row r="67" spans="8:9">
      <c r="H67" s="6" t="s">
        <v>462</v>
      </c>
      <c r="I67" s="6" t="s">
        <v>586</v>
      </c>
    </row>
    <row r="68" spans="8:9">
      <c r="H68" s="6" t="s">
        <v>363</v>
      </c>
      <c r="I68" s="6" t="s">
        <v>587</v>
      </c>
    </row>
    <row r="69" spans="8:9">
      <c r="H69" s="6" t="s">
        <v>364</v>
      </c>
      <c r="I69" s="6" t="s">
        <v>587</v>
      </c>
    </row>
    <row r="70" spans="8:9">
      <c r="H70" s="6" t="s">
        <v>365</v>
      </c>
      <c r="I70" s="6" t="s">
        <v>588</v>
      </c>
    </row>
    <row r="71" spans="8:9">
      <c r="H71" s="6" t="s">
        <v>366</v>
      </c>
      <c r="I71" s="6" t="s">
        <v>588</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273" priority="1" stopIfTrue="1" operator="equal">
      <formula>"Pass"</formula>
    </cfRule>
    <cfRule type="cellIs" dxfId="272" priority="2" stopIfTrue="1" operator="notEqual">
      <formula>"Pass"</formula>
    </cfRule>
  </conditionalFormatting>
  <conditionalFormatting sqref="BE7:BE8 BE12:BE13 BE17:BE18 BE22:BE23 BE27:BE28 BE32:BE33 BE37:BE38 BE42:BE43">
    <cfRule type="cellIs" dxfId="271" priority="3" stopIfTrue="1" operator="equal">
      <formula>"Pass"</formula>
    </cfRule>
    <cfRule type="cellIs" dxfId="270" priority="4" stopIfTrue="1" operator="notEqual">
      <formula>"pass"</formula>
    </cfRule>
  </conditionalFormatting>
  <conditionalFormatting sqref="AD27:AD28 AD17:AD18 AL32:AL33 AD7:AD8 AD12:AD13 AD22:AD23 AD32:AD33 AD37:AD38 AL42:AL43 AL17:AL18 AL7:AL8 AD42:AD43 AL12:AL13 AL22:AL23 AL27:AL28 AL37:AL38">
    <cfRule type="cellIs" dxfId="269" priority="5" stopIfTrue="1" operator="greaterThan">
      <formula>6250</formula>
    </cfRule>
    <cfRule type="cellIs" dxfId="268"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267" priority="8" stopIfTrue="1" operator="notEqual">
      <formula>"Pass"</formula>
    </cfRule>
  </conditionalFormatting>
  <conditionalFormatting sqref="A1:BL1">
    <cfRule type="expression" dxfId="266" priority="9" stopIfTrue="1">
      <formula>$E$1 = "Fail"</formula>
    </cfRule>
    <cfRule type="expression" dxfId="265" priority="10" stopIfTrue="1">
      <formula>$E$1 = "Pass"</formula>
    </cfRule>
  </conditionalFormatting>
  <conditionalFormatting sqref="U32:U33 U22:U23 U12:U13 U7:U8 U17:U18 U27:U28 U37:U38 U42:U43">
    <cfRule type="cellIs" dxfId="264" priority="11" stopIfTrue="1" operator="greaterThan">
      <formula>4750</formula>
    </cfRule>
    <cfRule type="cellIs" dxfId="263" priority="12" stopIfTrue="1" operator="lessThan">
      <formula>4750</formula>
    </cfRule>
  </conditionalFormatting>
  <pageMargins left="0.75" right="0.75" top="1" bottom="1" header="0.5" footer="0.5"/>
  <pageSetup paperSize="9" orientation="landscape" verticalDpi="0" r:id="rId1"/>
  <headerFooter alignWithMargins="0"/>
  <legacyDrawing r:id="rId2"/>
  <oleObjects>
    <oleObject progId="Visio.Drawing.11" shapeId="36865" r:id="rId3"/>
  </oleObjects>
</worksheet>
</file>

<file path=xl/worksheets/sheet26.xml><?xml version="1.0" encoding="utf-8"?>
<worksheet xmlns="http://schemas.openxmlformats.org/spreadsheetml/2006/main" xmlns:r="http://schemas.openxmlformats.org/officeDocument/2006/relationships">
  <sheetPr codeName="Sheet23"/>
  <dimension ref="A1:BX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6" width="16.42578125" style="5" customWidth="1"/>
    <col min="17" max="17" width="15.42578125" style="5" customWidth="1"/>
    <col min="18" max="18" width="1.140625" style="6" customWidth="1"/>
    <col min="19" max="19" width="15.5703125" style="5" customWidth="1"/>
    <col min="20" max="20" width="18.140625" style="31" customWidth="1"/>
    <col min="21" max="21" width="11.85546875" style="6" customWidth="1"/>
    <col min="22" max="22" width="12.140625" style="6" customWidth="1"/>
    <col min="23" max="23" width="1" style="6" customWidth="1"/>
    <col min="24" max="24" width="13.7109375" style="5" customWidth="1"/>
    <col min="25" max="25" width="12.57031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140625" style="6" customWidth="1"/>
    <col min="35" max="35" width="27" style="5" customWidth="1"/>
    <col min="36" max="36" width="27" style="31" customWidth="1"/>
    <col min="37" max="37" width="11.140625" style="6" customWidth="1"/>
    <col min="38" max="38" width="13.5703125" style="6" customWidth="1"/>
    <col min="39" max="39" width="1" style="6" customWidth="1"/>
    <col min="40" max="40" width="13.7109375" style="5" customWidth="1"/>
    <col min="41" max="41" width="14.28515625" style="5" customWidth="1"/>
    <col min="42" max="42" width="1" style="6" customWidth="1"/>
    <col min="43" max="43" width="14.28515625" style="6" customWidth="1"/>
    <col min="44" max="44" width="13.7109375" style="6" customWidth="1"/>
    <col min="45" max="45" width="14.28515625" style="79" hidden="1" customWidth="1"/>
    <col min="46" max="48" width="14.28515625" style="79" customWidth="1"/>
    <col min="49" max="49" width="17.28515625" style="79" customWidth="1"/>
    <col min="50" max="51" width="14.28515625" style="79" customWidth="1"/>
    <col min="52" max="52" width="27.85546875" style="79" customWidth="1"/>
    <col min="53" max="53" width="14" style="79" customWidth="1"/>
    <col min="54" max="54" width="14.42578125" style="79" customWidth="1"/>
    <col min="55" max="55" width="19" style="79" customWidth="1"/>
    <col min="56" max="58" width="19.42578125" style="79" customWidth="1"/>
    <col min="59" max="59" width="0.85546875" style="79" customWidth="1"/>
    <col min="60" max="60" width="17.85546875" style="79" customWidth="1"/>
    <col min="61" max="61" width="21.140625" style="79" customWidth="1"/>
    <col min="62" max="62" width="2.140625" style="6" customWidth="1"/>
    <col min="63" max="63" width="11.42578125" style="79" customWidth="1"/>
    <col min="64" max="64" width="11.28515625" style="79" customWidth="1"/>
    <col min="65" max="65" width="16.28515625" style="79" customWidth="1"/>
    <col min="66" max="66" width="11.42578125" style="79" customWidth="1"/>
    <col min="67" max="67" width="11.28515625" style="79" customWidth="1"/>
    <col min="68" max="68" width="16.28515625" style="79" customWidth="1"/>
    <col min="69" max="69" width="11.85546875" style="6" customWidth="1"/>
    <col min="70" max="70" width="11.28515625" style="79" customWidth="1"/>
    <col min="71" max="71" width="11.42578125" style="79" customWidth="1"/>
    <col min="72" max="72" width="16.28515625" style="79" customWidth="1"/>
    <col min="73" max="73" width="12.85546875" style="6" customWidth="1"/>
    <col min="74" max="74" width="11.28515625" style="79" customWidth="1"/>
    <col min="75" max="75" width="11.42578125" style="79" customWidth="1"/>
    <col min="76" max="76" width="16.28515625" style="79" customWidth="1"/>
    <col min="77" max="16384" width="9.140625" style="3"/>
  </cols>
  <sheetData>
    <row r="1" spans="1:76" ht="26.25">
      <c r="A1" s="1184" t="s">
        <v>178</v>
      </c>
      <c r="B1" s="1186"/>
      <c r="C1" s="1186"/>
      <c r="D1" s="1186"/>
      <c r="E1" s="1185" t="e">
        <f ca="1">IF(AND(BI7="Pass",BI19="Pass",BI31="Pass",BI43="Pass",BI55="Pass",BI67="Pass",BI79="Pass"),"Pass","Fail")</f>
        <v>#REF!</v>
      </c>
      <c r="F1" s="1185"/>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8">
      <c r="A2" s="96" t="s">
        <v>80</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516</v>
      </c>
      <c r="B3" s="101" t="s">
        <v>533</v>
      </c>
      <c r="C3" s="103"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
["&amp;$B$2&amp;"]"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
["&amp;$B$2&amp;"]"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
["&amp;$B$2&amp;"]"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267</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191</v>
      </c>
      <c r="B7" s="665" t="s">
        <v>572</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192</v>
      </c>
      <c r="B8" s="665" t="s">
        <v>573</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193</v>
      </c>
      <c r="B9" s="665" t="s">
        <v>574</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194</v>
      </c>
      <c r="B10" s="665" t="s">
        <v>570</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195</v>
      </c>
      <c r="B11" s="665" t="s">
        <v>571</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196</v>
      </c>
      <c r="B12" s="665" t="s">
        <v>569</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197</v>
      </c>
      <c r="B13" s="665" t="s">
        <v>413</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198</v>
      </c>
      <c r="B14" s="665" t="s">
        <v>568</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199</v>
      </c>
      <c r="B15" s="667" t="s">
        <v>575</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268</v>
      </c>
      <c r="B16" s="668"/>
      <c r="C16" s="659"/>
      <c r="D16" s="62"/>
      <c r="E16" s="82" t="s">
        <v>91</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200</v>
      </c>
      <c r="B19" s="665" t="s">
        <v>566</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201</v>
      </c>
      <c r="B20" s="665" t="s">
        <v>567</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202</v>
      </c>
      <c r="B21" s="670" t="s">
        <v>179</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203</v>
      </c>
      <c r="B22" s="670" t="s">
        <v>421</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204</v>
      </c>
      <c r="B23" s="665" t="s">
        <v>535</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205</v>
      </c>
      <c r="B24" s="671" t="s">
        <v>536</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303</v>
      </c>
      <c r="B25" s="665" t="s">
        <v>537</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206</v>
      </c>
      <c r="B26" s="665" t="s">
        <v>538</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207</v>
      </c>
      <c r="B27" s="667" t="s">
        <v>576</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269</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208</v>
      </c>
      <c r="B31" s="665" t="s">
        <v>539</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209</v>
      </c>
      <c r="B32" s="665" t="s">
        <v>540</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210</v>
      </c>
      <c r="B33" s="665" t="s">
        <v>541</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211</v>
      </c>
      <c r="B34" s="665" t="s">
        <v>542</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212</v>
      </c>
      <c r="B35" s="665" t="s">
        <v>543</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213</v>
      </c>
      <c r="B36" s="665" t="s">
        <v>419</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214</v>
      </c>
      <c r="B37" s="665" t="s">
        <v>417</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215</v>
      </c>
      <c r="B38" s="665" t="s">
        <v>424</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216</v>
      </c>
      <c r="B39" s="667" t="s">
        <v>577</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270</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217</v>
      </c>
      <c r="B43" s="672" t="s">
        <v>544</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218</v>
      </c>
      <c r="B44" s="665" t="s">
        <v>545</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219</v>
      </c>
      <c r="B45" s="665" t="s">
        <v>418</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220</v>
      </c>
      <c r="B46" s="665" t="s">
        <v>423</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221</v>
      </c>
      <c r="B47" s="665" t="s">
        <v>420</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222</v>
      </c>
      <c r="B48" s="672" t="s">
        <v>546</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223</v>
      </c>
      <c r="B49" s="665" t="s">
        <v>547</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224</v>
      </c>
      <c r="B50" s="665" t="s">
        <v>425</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225</v>
      </c>
      <c r="B51" s="667" t="s">
        <v>578</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271</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226</v>
      </c>
      <c r="B55" s="665" t="s">
        <v>548</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227</v>
      </c>
      <c r="B56" s="665" t="s">
        <v>427</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228</v>
      </c>
      <c r="B57" s="665" t="s">
        <v>431</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229</v>
      </c>
      <c r="B58" s="665" t="s">
        <v>549</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230</v>
      </c>
      <c r="B59" s="665" t="s">
        <v>550</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231</v>
      </c>
      <c r="B60" s="665" t="s">
        <v>426</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232</v>
      </c>
      <c r="B61" s="665" t="s">
        <v>551</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233</v>
      </c>
      <c r="B62" s="665" t="s">
        <v>552</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234</v>
      </c>
      <c r="B63" s="667" t="s">
        <v>180</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272</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235</v>
      </c>
      <c r="B67" s="665" t="s">
        <v>409</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236</v>
      </c>
      <c r="B68" s="670" t="s">
        <v>411</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237</v>
      </c>
      <c r="B69" s="670" t="s">
        <v>553</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238</v>
      </c>
      <c r="B70" s="665" t="s">
        <v>441</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239</v>
      </c>
      <c r="B71" s="665" t="s">
        <v>554</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240</v>
      </c>
      <c r="B72" s="665" t="s">
        <v>437</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241</v>
      </c>
      <c r="B73" s="665" t="s">
        <v>442</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242</v>
      </c>
      <c r="B74" s="665" t="s">
        <v>555</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243</v>
      </c>
      <c r="B75" s="667" t="s">
        <v>415</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273</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244</v>
      </c>
      <c r="B79" s="672" t="s">
        <v>556</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245</v>
      </c>
      <c r="B80" s="665" t="s">
        <v>557</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246</v>
      </c>
      <c r="B81" s="665" t="s">
        <v>183</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247</v>
      </c>
      <c r="B82" s="665" t="s">
        <v>558</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248</v>
      </c>
      <c r="B83" s="665" t="s">
        <v>559</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249</v>
      </c>
      <c r="B84" s="665" t="s">
        <v>416</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250</v>
      </c>
      <c r="B85" s="665" t="s">
        <v>560</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251</v>
      </c>
      <c r="B86" s="665" t="s">
        <v>186</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252</v>
      </c>
      <c r="B87" s="667" t="s">
        <v>579</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274</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253</v>
      </c>
      <c r="B91" s="665" t="s">
        <v>561</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254</v>
      </c>
      <c r="B92" s="665" t="s">
        <v>187</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255</v>
      </c>
      <c r="B93" s="665" t="s">
        <v>562</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256</v>
      </c>
      <c r="B94" s="665" t="s">
        <v>87</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257</v>
      </c>
      <c r="B95" s="665" t="s">
        <v>563</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258</v>
      </c>
      <c r="B96" s="665" t="s">
        <v>564</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259</v>
      </c>
      <c r="B97" s="665" t="s">
        <v>412</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260</v>
      </c>
      <c r="B98" s="665" t="s">
        <v>565</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261</v>
      </c>
      <c r="B99" s="667" t="s">
        <v>185</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5.5">
      <c r="A101" s="48" t="s">
        <v>79</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262" priority="1" stopIfTrue="1" operator="equal">
      <formula>"Pass"</formula>
    </cfRule>
    <cfRule type="cellIs" dxfId="261" priority="2" stopIfTrue="1" operator="notEqual">
      <formula>"Pass"</formula>
    </cfRule>
  </conditionalFormatting>
  <conditionalFormatting sqref="AZ7:AZ15 AZ19:AZ27 AZ31:AZ39 AZ43:AZ51 AZ55:AZ63 AZ67:AZ75 AZ79:AZ87 AZ91:AZ99">
    <cfRule type="cellIs" dxfId="260" priority="3" stopIfTrue="1" operator="equal">
      <formula>"Pass"</formula>
    </cfRule>
    <cfRule type="cellIs" dxfId="259"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258" priority="5" stopIfTrue="1" operator="greaterThan">
      <formula>6250</formula>
    </cfRule>
    <cfRule type="cellIs" dxfId="257"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256" priority="8" stopIfTrue="1" operator="notEqual">
      <formula>"Pass"</formula>
    </cfRule>
  </conditionalFormatting>
  <conditionalFormatting sqref="T19:T27 T79:T87 T43:T51 T55:T63 T7:T15 T67:T75 T31:T39 T91:T99">
    <cfRule type="cellIs" dxfId="255" priority="9" stopIfTrue="1" operator="greaterThan">
      <formula>4000</formula>
    </cfRule>
    <cfRule type="cellIs" dxfId="254" priority="10" stopIfTrue="1" operator="lessThan">
      <formula>4000</formula>
    </cfRule>
  </conditionalFormatting>
  <conditionalFormatting sqref="A1:BG1">
    <cfRule type="expression" dxfId="253" priority="11" stopIfTrue="1">
      <formula>$E$1 = "Fail"</formula>
    </cfRule>
    <cfRule type="expression" dxfId="252" priority="12" stopIfTrue="1">
      <formula>$E$1 = "Pass"</formula>
    </cfRule>
  </conditionalFormatting>
  <pageMargins left="0.75" right="0.75" top="1" bottom="1" header="0.5" footer="0.5"/>
  <pageSetup paperSize="9" orientation="portrait" verticalDpi="0" r:id="rId1"/>
  <headerFooter alignWithMargins="0"/>
  <legacyDrawing r:id="rId2"/>
  <oleObjects>
    <oleObject progId="Visio.Drawing.11" shapeId="37889" r:id="rId3"/>
  </oleObjects>
</worksheet>
</file>

<file path=xl/worksheets/sheet27.xml><?xml version="1.0" encoding="utf-8"?>
<worksheet xmlns="http://schemas.openxmlformats.org/spreadsheetml/2006/main" xmlns:r="http://schemas.openxmlformats.org/officeDocument/2006/relationships">
  <sheetPr codeName="Sheet24"/>
  <dimension ref="A1:AY136"/>
  <sheetViews>
    <sheetView topLeftCell="C63" zoomScale="75" workbookViewId="0">
      <selection activeCell="BJ134" sqref="BJ134"/>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41.7109375" customWidth="1"/>
    <col min="23" max="23" width="28.28515625" bestFit="1" customWidth="1"/>
    <col min="24" max="24" width="17.140625" bestFit="1"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12" bestFit="1" customWidth="1"/>
    <col min="34" max="34" width="25.140625" bestFit="1" customWidth="1"/>
    <col min="35" max="35" width="15.140625" bestFit="1" customWidth="1"/>
    <col min="36" max="36" width="25.140625" bestFit="1" customWidth="1"/>
    <col min="37" max="37" width="14.5703125" bestFit="1" customWidth="1"/>
    <col min="38" max="38" width="25.140625" bestFit="1" customWidth="1"/>
    <col min="39" max="39" width="15.7109375" bestFit="1" customWidth="1"/>
    <col min="40" max="40" width="16.140625" bestFit="1" customWidth="1"/>
    <col min="41" max="41" width="22.140625" customWidth="1"/>
    <col min="42" max="42" width="19.28515625" customWidth="1"/>
    <col min="43" max="43" width="18.28515625" customWidth="1"/>
    <col min="44" max="44" width="14.7109375" customWidth="1"/>
    <col min="46" max="46" width="17.42578125" customWidth="1"/>
    <col min="47" max="47" width="16.28515625" customWidth="1"/>
    <col min="48" max="48" width="23.28515625" customWidth="1"/>
    <col min="49" max="49" width="19.28515625" customWidth="1"/>
  </cols>
  <sheetData>
    <row r="1" spans="1:30" s="3" customFormat="1" ht="26.25">
      <c r="A1" s="1187" t="s">
        <v>298</v>
      </c>
      <c r="B1" s="1188"/>
      <c r="C1" s="1188"/>
      <c r="D1" s="1188"/>
      <c r="E1" s="1188"/>
      <c r="F1" s="1189" t="e">
        <f ca="1">IF(AND(AB7="Pass",AB8="Pass",AY34="Pass",AY35="Pass",AY60="Pass",AY61="Pass",AY86="Pass",AY87="Pass",AY112="Pass",AY113="Pass"),"Pass","Fail")</f>
        <v>#REF!</v>
      </c>
      <c r="G1" s="1189"/>
      <c r="H1" s="63"/>
      <c r="I1" s="63"/>
      <c r="J1" s="63"/>
      <c r="K1" s="63"/>
      <c r="L1" s="63"/>
      <c r="M1" s="63"/>
      <c r="N1" s="63"/>
      <c r="O1" s="63"/>
      <c r="P1" s="63"/>
      <c r="Q1" s="63"/>
      <c r="R1" s="63"/>
      <c r="S1" s="63"/>
      <c r="T1" s="63"/>
      <c r="U1" s="63"/>
      <c r="V1" s="63"/>
      <c r="W1" s="63"/>
      <c r="X1" s="63"/>
      <c r="Y1" s="63"/>
      <c r="Z1" s="64"/>
    </row>
    <row r="2" spans="1:30" s="97" customFormat="1">
      <c r="A2" s="245" t="s">
        <v>80</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2.5">
      <c r="A3" s="249" t="s">
        <v>101</v>
      </c>
      <c r="B3" s="144" t="s">
        <v>84</v>
      </c>
      <c r="C3" s="145" t="s">
        <v>92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1.25">
      <c r="A4" s="250" t="s">
        <v>281</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1.25">
      <c r="A5" s="251" t="s">
        <v>285</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1.25">
      <c r="A6" s="250" t="s">
        <v>308</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131</v>
      </c>
      <c r="B7" s="185" t="s">
        <v>389</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132</v>
      </c>
      <c r="B8" s="185" t="s">
        <v>390</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133</v>
      </c>
      <c r="B9" s="185" t="s">
        <v>393</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134</v>
      </c>
      <c r="B10" s="185" t="s">
        <v>394</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135</v>
      </c>
      <c r="B11" s="185" t="s">
        <v>395</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136</v>
      </c>
      <c r="B12" s="185" t="s">
        <v>137</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138</v>
      </c>
      <c r="B13" s="185" t="s">
        <v>141</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139</v>
      </c>
      <c r="B14" s="185" t="s">
        <v>396</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140</v>
      </c>
      <c r="B15" s="185" t="s">
        <v>115</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142</v>
      </c>
      <c r="B16" s="185" t="s">
        <v>143</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144</v>
      </c>
      <c r="B17" s="185" t="s">
        <v>391</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145</v>
      </c>
      <c r="B18" s="185" t="s">
        <v>119</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146</v>
      </c>
      <c r="B19" s="185" t="s">
        <v>147</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148</v>
      </c>
      <c r="B20" s="185" t="s">
        <v>392</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1.25">
      <c r="A21" s="250" t="s">
        <v>309</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150</v>
      </c>
      <c r="B22" s="185" t="s">
        <v>386</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152</v>
      </c>
      <c r="B23" s="185" t="s">
        <v>387</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153</v>
      </c>
      <c r="B24" s="185" t="s">
        <v>127</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1.25">
      <c r="A25" s="250" t="s">
        <v>310</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154</v>
      </c>
      <c r="B26" s="186" t="s">
        <v>157</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156</v>
      </c>
      <c r="B27" s="243" t="s">
        <v>388</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5" thickBot="1">
      <c r="A28" s="257" t="s">
        <v>158</v>
      </c>
      <c r="B28" s="258" t="s">
        <v>155</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2.5">
      <c r="A30" s="218" t="s">
        <v>101</v>
      </c>
      <c r="B30" s="144" t="s">
        <v>84</v>
      </c>
      <c r="C30" s="219" t="s">
        <v>92</v>
      </c>
      <c r="D30" s="151"/>
      <c r="E30" s="148" t="e">
        <f>"Escape
Length L0
 ["&amp;$B$2&amp;"]"</f>
        <v>#REF!</v>
      </c>
      <c r="F30" s="148" t="e">
        <f>"Breakout
Length L1
["&amp; $B$2&amp;"]"</f>
        <v>#REF!</v>
      </c>
      <c r="G30" s="148" t="e">
        <f>"Main
Length L2
[" &amp;$B$2&amp; " ]"</f>
        <v>#REF!</v>
      </c>
      <c r="H30" s="148" t="e">
        <f>"Breakin
Length S1  
[" &amp;$B$2&amp;"]"</f>
        <v>#REF!</v>
      </c>
      <c r="I30" s="150"/>
      <c r="J30" s="150" t="e">
        <f>"Via-to-via (SODIMM-to-Rt) L3 ["&amp;$B$2&amp;"]"</f>
        <v>#REF!</v>
      </c>
      <c r="K30" s="144" t="e">
        <f>"Via-to-Rt
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283</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1.25">
      <c r="A31" s="155" t="s">
        <v>280</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1.25">
      <c r="A32" s="263" t="s">
        <v>284</v>
      </c>
      <c r="B32" s="164"/>
      <c r="C32" s="164"/>
      <c r="D32" s="165"/>
      <c r="E32" s="166"/>
      <c r="F32" s="222"/>
      <c r="G32" s="166"/>
      <c r="H32" s="166"/>
      <c r="I32" s="167"/>
      <c r="J32" s="167"/>
      <c r="K32" s="166"/>
      <c r="L32" s="167"/>
      <c r="M32" s="167"/>
      <c r="N32" s="166"/>
      <c r="O32" s="170"/>
      <c r="P32" s="166"/>
      <c r="Q32" s="166"/>
      <c r="R32" s="166"/>
      <c r="S32" s="166"/>
      <c r="T32" s="166"/>
      <c r="U32" s="166"/>
      <c r="V32" s="166"/>
      <c r="W32" s="383" t="s">
        <v>294</v>
      </c>
      <c r="X32" s="174" t="e">
        <f>MIN('DDR2 Clocks - 4L'!$O$5:$O$6)</f>
        <v>#REF!</v>
      </c>
      <c r="Y32" s="235" t="e">
        <f>MAX('DDR2 Clocks - 4L'!$O$5:$O$6)</f>
        <v>#REF!</v>
      </c>
      <c r="Z32" s="174"/>
      <c r="AA32" s="172"/>
      <c r="AB32" s="223"/>
      <c r="AC32" s="383" t="s">
        <v>354</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1.25">
      <c r="A33" s="205" t="s">
        <v>299</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266</v>
      </c>
      <c r="B34" s="186" t="s">
        <v>372</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109</v>
      </c>
      <c r="B35" s="243" t="s">
        <v>373</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110</v>
      </c>
      <c r="B36" s="243" t="s">
        <v>374</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111</v>
      </c>
      <c r="B37" s="243" t="s">
        <v>375</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112</v>
      </c>
      <c r="B38" s="243" t="s">
        <v>376</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113</v>
      </c>
      <c r="B39" s="243" t="s">
        <v>377</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114</v>
      </c>
      <c r="B40" s="243" t="s">
        <v>378</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116</v>
      </c>
      <c r="B41" s="243" t="s">
        <v>379</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117</v>
      </c>
      <c r="B42" s="243" t="s">
        <v>380</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118</v>
      </c>
      <c r="B43" s="242" t="s">
        <v>381</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120</v>
      </c>
      <c r="B44" s="242" t="s">
        <v>382</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121</v>
      </c>
      <c r="B45" s="242" t="s">
        <v>383</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122</v>
      </c>
      <c r="B46" s="242" t="s">
        <v>384</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123</v>
      </c>
      <c r="B47" s="242" t="s">
        <v>385</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1.25">
      <c r="A48" s="205" t="s">
        <v>300</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124</v>
      </c>
      <c r="B49" s="242" t="s">
        <v>368</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125</v>
      </c>
      <c r="B50" s="242" t="s">
        <v>369</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126</v>
      </c>
      <c r="B51" s="242" t="s">
        <v>370</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1.25">
      <c r="A52" s="205" t="s">
        <v>301</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128</v>
      </c>
      <c r="B53" s="186" t="s">
        <v>149</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129</v>
      </c>
      <c r="B54" s="243" t="s">
        <v>371</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130</v>
      </c>
      <c r="B55" s="243" t="s">
        <v>151</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2.5">
      <c r="R56" s="3"/>
      <c r="S56" s="329" t="s">
        <v>101</v>
      </c>
      <c r="T56" s="330" t="s">
        <v>353</v>
      </c>
      <c r="U56" s="330" t="s">
        <v>352</v>
      </c>
      <c r="V56" s="144" t="e">
        <f>"Total MB Length to U2 (L0+L1+L2+S1+L5+Rs+L6+L7+L8-1+L10-3) ["&amp;$B$2&amp;"]"</f>
        <v>#REF!</v>
      </c>
      <c r="W56" s="144" t="e">
        <f>"Total Pad to Pin U2 (P1+L0+L1+L2+S1+L5+Rs+L6+L7+L8-1+L10-3) ["&amp;$B$2&amp;"]"</f>
        <v>#REF!</v>
      </c>
      <c r="X56" s="151" t="e">
        <f>"Target Min Length to U2
["&amp;$B$2&amp;"]"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
["&amp;$B$2&amp;"]"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101</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348</v>
      </c>
      <c r="R57" s="3"/>
      <c r="S57" s="155" t="s">
        <v>280</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280</v>
      </c>
      <c r="AT57" s="221"/>
      <c r="AU57" s="221"/>
      <c r="AV57" s="221"/>
      <c r="AW57" s="221"/>
      <c r="AX57" s="3"/>
      <c r="AY57" s="3"/>
    </row>
    <row r="58" spans="1:51">
      <c r="P58" t="s">
        <v>349</v>
      </c>
      <c r="R58" s="3"/>
      <c r="S58" s="263" t="s">
        <v>284</v>
      </c>
      <c r="T58" s="166"/>
      <c r="U58" s="166"/>
      <c r="V58" s="169"/>
      <c r="W58" s="383" t="s">
        <v>297</v>
      </c>
      <c r="X58" s="174" t="e">
        <f>MIN('DDR2 Clocks - 4L'!$O$9:$O$10)</f>
        <v>#REF!</v>
      </c>
      <c r="Y58" s="235" t="e">
        <f>MAX('DDR2 Clocks - 4L'!$O$9:$O$10)</f>
        <v>#REF!</v>
      </c>
      <c r="Z58" s="174"/>
      <c r="AA58" s="172"/>
      <c r="AB58" s="169"/>
      <c r="AC58" s="383" t="s">
        <v>355</v>
      </c>
      <c r="AD58" s="174" t="e">
        <f>MIN('DDR2 Clocks - 4L'!$O$11:$O$12)</f>
        <v>#REF!</v>
      </c>
      <c r="AE58" s="235" t="e">
        <f>MAX('DDR2 Clocks - 4L'!$O$11:$O$12)</f>
        <v>#REF!</v>
      </c>
      <c r="AF58" s="174"/>
      <c r="AG58" s="172"/>
      <c r="AH58" s="3"/>
      <c r="AI58" s="3"/>
      <c r="AJ58" s="3"/>
      <c r="AK58" s="3"/>
      <c r="AL58" s="3"/>
      <c r="AM58" s="3"/>
      <c r="AN58" s="3"/>
      <c r="AO58" s="3"/>
      <c r="AP58" s="3"/>
      <c r="AQ58" s="3"/>
      <c r="AR58" s="3"/>
      <c r="AS58" s="263" t="s">
        <v>284</v>
      </c>
      <c r="AT58" s="176"/>
      <c r="AU58" s="176"/>
      <c r="AV58" s="176"/>
      <c r="AW58" s="176"/>
      <c r="AX58" s="3"/>
      <c r="AY58" s="3"/>
    </row>
    <row r="59" spans="1:51">
      <c r="R59" s="3"/>
      <c r="S59" s="205" t="s">
        <v>299</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299</v>
      </c>
      <c r="AT59" s="183"/>
      <c r="AU59" s="183"/>
      <c r="AV59" s="183"/>
      <c r="AW59" s="183"/>
      <c r="AX59" s="3"/>
      <c r="AY59" s="3"/>
    </row>
    <row r="60" spans="1:51">
      <c r="R60" s="3"/>
      <c r="S60" s="186" t="s">
        <v>266</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266</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321</v>
      </c>
      <c r="R61" s="3"/>
      <c r="S61" s="243" t="s">
        <v>109</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109</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110</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110</v>
      </c>
      <c r="AT62" s="201" t="e">
        <f t="shared" ca="1" si="47"/>
        <v>#NAME?</v>
      </c>
      <c r="AU62" s="201" t="e">
        <f t="shared" ca="1" si="48"/>
        <v>#NAME?</v>
      </c>
      <c r="AV62" s="201" t="e">
        <f t="shared" si="39"/>
        <v>#REF!</v>
      </c>
      <c r="AW62" s="348" t="e">
        <f t="shared" si="40"/>
        <v>#REF!</v>
      </c>
      <c r="AX62" s="162" t="e">
        <f t="shared" ca="1" si="49"/>
        <v>#REF!</v>
      </c>
      <c r="AY62" s="3"/>
    </row>
    <row r="63" spans="1:51">
      <c r="R63" s="3"/>
      <c r="S63" s="243" t="s">
        <v>111</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111</v>
      </c>
      <c r="AT63" s="201" t="e">
        <f t="shared" ca="1" si="47"/>
        <v>#NAME?</v>
      </c>
      <c r="AU63" s="201" t="e">
        <f t="shared" ca="1" si="48"/>
        <v>#NAME?</v>
      </c>
      <c r="AV63" s="201" t="e">
        <f t="shared" si="39"/>
        <v>#REF!</v>
      </c>
      <c r="AW63" s="348" t="e">
        <f t="shared" si="40"/>
        <v>#REF!</v>
      </c>
      <c r="AX63" s="162" t="e">
        <f t="shared" ca="1" si="49"/>
        <v>#REF!</v>
      </c>
      <c r="AY63" s="3"/>
    </row>
    <row r="64" spans="1:51">
      <c r="P64" t="s">
        <v>316</v>
      </c>
      <c r="R64" s="3"/>
      <c r="S64" s="243" t="s">
        <v>112</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112</v>
      </c>
      <c r="AT64" s="201" t="e">
        <f t="shared" ca="1" si="47"/>
        <v>#NAME?</v>
      </c>
      <c r="AU64" s="201" t="e">
        <f t="shared" ca="1" si="48"/>
        <v>#NAME?</v>
      </c>
      <c r="AV64" s="201" t="e">
        <f t="shared" si="39"/>
        <v>#REF!</v>
      </c>
      <c r="AW64" s="348" t="e">
        <f t="shared" si="40"/>
        <v>#REF!</v>
      </c>
      <c r="AX64" s="162" t="e">
        <f t="shared" ca="1" si="49"/>
        <v>#REF!</v>
      </c>
      <c r="AY64" s="3"/>
    </row>
    <row r="65" spans="16:51">
      <c r="R65" s="3"/>
      <c r="S65" s="243" t="s">
        <v>113</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113</v>
      </c>
      <c r="AT65" s="201" t="e">
        <f t="shared" ca="1" si="47"/>
        <v>#NAME?</v>
      </c>
      <c r="AU65" s="201" t="e">
        <f t="shared" ca="1" si="48"/>
        <v>#NAME?</v>
      </c>
      <c r="AV65" s="201" t="e">
        <f t="shared" si="39"/>
        <v>#REF!</v>
      </c>
      <c r="AW65" s="348" t="e">
        <f t="shared" si="40"/>
        <v>#REF!</v>
      </c>
      <c r="AX65" s="162" t="e">
        <f t="shared" ca="1" si="49"/>
        <v>#REF!</v>
      </c>
      <c r="AY65" s="3"/>
    </row>
    <row r="66" spans="16:51">
      <c r="R66" s="3"/>
      <c r="S66" s="243" t="s">
        <v>114</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114</v>
      </c>
      <c r="AT66" s="201" t="e">
        <f t="shared" ca="1" si="47"/>
        <v>#NAME?</v>
      </c>
      <c r="AU66" s="201" t="e">
        <f t="shared" ca="1" si="48"/>
        <v>#NAME?</v>
      </c>
      <c r="AV66" s="201" t="e">
        <f t="shared" si="39"/>
        <v>#REF!</v>
      </c>
      <c r="AW66" s="348" t="e">
        <f t="shared" si="40"/>
        <v>#REF!</v>
      </c>
      <c r="AX66" s="162" t="e">
        <f t="shared" ca="1" si="49"/>
        <v>#REF!</v>
      </c>
      <c r="AY66" s="3"/>
    </row>
    <row r="67" spans="16:51">
      <c r="P67" t="s">
        <v>322</v>
      </c>
      <c r="R67" s="3"/>
      <c r="S67" s="243" t="s">
        <v>116</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116</v>
      </c>
      <c r="AT67" s="201" t="e">
        <f t="shared" ca="1" si="47"/>
        <v>#NAME?</v>
      </c>
      <c r="AU67" s="201" t="e">
        <f t="shared" ca="1" si="48"/>
        <v>#NAME?</v>
      </c>
      <c r="AV67" s="201" t="e">
        <f t="shared" si="39"/>
        <v>#REF!</v>
      </c>
      <c r="AW67" s="348" t="e">
        <f t="shared" si="40"/>
        <v>#REF!</v>
      </c>
      <c r="AX67" s="162" t="e">
        <f t="shared" ca="1" si="49"/>
        <v>#REF!</v>
      </c>
      <c r="AY67" s="3"/>
    </row>
    <row r="68" spans="16:51">
      <c r="R68" s="3"/>
      <c r="S68" s="243" t="s">
        <v>117</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117</v>
      </c>
      <c r="AT68" s="201" t="e">
        <f t="shared" ca="1" si="47"/>
        <v>#NAME?</v>
      </c>
      <c r="AU68" s="201" t="e">
        <f t="shared" ca="1" si="48"/>
        <v>#NAME?</v>
      </c>
      <c r="AV68" s="201" t="e">
        <f t="shared" si="39"/>
        <v>#REF!</v>
      </c>
      <c r="AW68" s="348" t="e">
        <f t="shared" si="40"/>
        <v>#REF!</v>
      </c>
      <c r="AX68" s="162" t="e">
        <f t="shared" ca="1" si="49"/>
        <v>#REF!</v>
      </c>
      <c r="AY68" s="3"/>
    </row>
    <row r="69" spans="16:51">
      <c r="R69" s="3"/>
      <c r="S69" s="243" t="s">
        <v>118</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118</v>
      </c>
      <c r="AT69" s="201" t="e">
        <f t="shared" ca="1" si="47"/>
        <v>#NAME?</v>
      </c>
      <c r="AU69" s="201" t="e">
        <f t="shared" ca="1" si="48"/>
        <v>#NAME?</v>
      </c>
      <c r="AV69" s="201" t="e">
        <f t="shared" si="39"/>
        <v>#REF!</v>
      </c>
      <c r="AW69" s="348" t="e">
        <f t="shared" si="40"/>
        <v>#REF!</v>
      </c>
      <c r="AX69" s="162" t="e">
        <f t="shared" ca="1" si="49"/>
        <v>#REF!</v>
      </c>
      <c r="AY69" s="3"/>
    </row>
    <row r="70" spans="16:51">
      <c r="R70" s="3"/>
      <c r="S70" s="243" t="s">
        <v>120</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120</v>
      </c>
      <c r="AT70" s="201" t="e">
        <f t="shared" ca="1" si="47"/>
        <v>#NAME?</v>
      </c>
      <c r="AU70" s="201" t="e">
        <f t="shared" ca="1" si="48"/>
        <v>#NAME?</v>
      </c>
      <c r="AV70" s="201" t="e">
        <f t="shared" si="39"/>
        <v>#REF!</v>
      </c>
      <c r="AW70" s="348" t="e">
        <f t="shared" si="40"/>
        <v>#REF!</v>
      </c>
      <c r="AX70" s="162" t="e">
        <f t="shared" ca="1" si="49"/>
        <v>#REF!</v>
      </c>
      <c r="AY70" s="3"/>
    </row>
    <row r="71" spans="16:51">
      <c r="R71" s="3"/>
      <c r="S71" s="243" t="s">
        <v>121</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121</v>
      </c>
      <c r="AT71" s="201" t="e">
        <f t="shared" ca="1" si="47"/>
        <v>#NAME?</v>
      </c>
      <c r="AU71" s="201" t="e">
        <f t="shared" ca="1" si="48"/>
        <v>#NAME?</v>
      </c>
      <c r="AV71" s="201" t="e">
        <f t="shared" si="39"/>
        <v>#REF!</v>
      </c>
      <c r="AW71" s="348" t="e">
        <f t="shared" si="40"/>
        <v>#REF!</v>
      </c>
      <c r="AX71" s="162" t="e">
        <f t="shared" ca="1" si="49"/>
        <v>#REF!</v>
      </c>
      <c r="AY71" s="3"/>
    </row>
    <row r="72" spans="16:51">
      <c r="R72" s="3"/>
      <c r="S72" s="243" t="s">
        <v>122</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122</v>
      </c>
      <c r="AT72" s="201" t="e">
        <f t="shared" ca="1" si="47"/>
        <v>#NAME?</v>
      </c>
      <c r="AU72" s="201" t="e">
        <f t="shared" ca="1" si="48"/>
        <v>#NAME?</v>
      </c>
      <c r="AV72" s="201" t="e">
        <f t="shared" si="39"/>
        <v>#REF!</v>
      </c>
      <c r="AW72" s="348" t="e">
        <f t="shared" si="40"/>
        <v>#REF!</v>
      </c>
      <c r="AX72" s="162" t="e">
        <f t="shared" ca="1" si="49"/>
        <v>#REF!</v>
      </c>
      <c r="AY72" s="3"/>
    </row>
    <row r="73" spans="16:51">
      <c r="R73" s="3"/>
      <c r="S73" s="243" t="s">
        <v>123</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123</v>
      </c>
      <c r="AT73" s="201" t="e">
        <f t="shared" ca="1" si="47"/>
        <v>#NAME?</v>
      </c>
      <c r="AU73" s="201" t="e">
        <f t="shared" ca="1" si="48"/>
        <v>#NAME?</v>
      </c>
      <c r="AV73" s="201" t="e">
        <f t="shared" si="39"/>
        <v>#REF!</v>
      </c>
      <c r="AW73" s="348" t="e">
        <f t="shared" si="40"/>
        <v>#REF!</v>
      </c>
      <c r="AX73" s="162" t="e">
        <f t="shared" ca="1" si="49"/>
        <v>#REF!</v>
      </c>
      <c r="AY73" s="3"/>
    </row>
    <row r="74" spans="16:51">
      <c r="R74" s="3"/>
      <c r="S74" s="205" t="s">
        <v>300</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300</v>
      </c>
      <c r="AT74" s="183"/>
      <c r="AU74" s="183"/>
      <c r="AV74" s="183"/>
      <c r="AW74" s="350"/>
      <c r="AX74" s="3"/>
      <c r="AY74" s="3"/>
    </row>
    <row r="75" spans="16:51">
      <c r="P75" t="s">
        <v>318</v>
      </c>
      <c r="R75" s="3"/>
      <c r="S75" s="185" t="s">
        <v>124</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124</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125</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125</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126</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126</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323</v>
      </c>
      <c r="R78" s="3"/>
      <c r="S78" s="205" t="s">
        <v>301</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301</v>
      </c>
      <c r="AT78" s="212"/>
      <c r="AU78" s="212"/>
      <c r="AV78" s="212"/>
      <c r="AW78" s="350"/>
      <c r="AX78" s="3"/>
      <c r="AY78" s="3"/>
    </row>
    <row r="79" spans="16:51">
      <c r="R79" s="3"/>
      <c r="S79" s="185" t="s">
        <v>128</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128</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129</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129</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317</v>
      </c>
      <c r="R81" s="3"/>
      <c r="S81" s="240" t="s">
        <v>130</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130</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2.5">
      <c r="P82" s="353" t="s">
        <v>324</v>
      </c>
      <c r="R82" s="329" t="s">
        <v>101</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
["&amp;$B$2&amp;"]"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
["&amp;$B$2&amp;"]"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101</v>
      </c>
      <c r="AP82" s="153" t="e">
        <f>"L8-2 Length Test (&lt;=" &amp; IF($B$2="mil",1,0.0254)*750&amp;$B$2&amp;")"</f>
        <v>#REF!</v>
      </c>
      <c r="AQ82" s="3"/>
      <c r="AR82" s="3"/>
      <c r="AS82" s="218" t="s">
        <v>101</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280</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280</v>
      </c>
      <c r="AP83" s="221"/>
      <c r="AQ83" s="3"/>
      <c r="AR83" s="3"/>
      <c r="AS83" s="155" t="s">
        <v>280</v>
      </c>
      <c r="AT83" s="221"/>
      <c r="AU83" s="221"/>
      <c r="AV83" s="221"/>
      <c r="AW83" s="351"/>
      <c r="AX83" s="3"/>
      <c r="AY83" s="3"/>
    </row>
    <row r="84" spans="5:51">
      <c r="R84" s="263" t="s">
        <v>284</v>
      </c>
      <c r="S84" s="166"/>
      <c r="T84" s="166"/>
      <c r="U84" s="166"/>
      <c r="V84" s="169"/>
      <c r="W84" s="383" t="s">
        <v>296</v>
      </c>
      <c r="X84" s="174" t="e">
        <f>MIN('DDR2 Clocks - 4L'!$O$13:$O$14)</f>
        <v>#REF!</v>
      </c>
      <c r="Y84" s="235" t="e">
        <f>MAX('DDR2 Clocks - 4L'!$O$13:$O$14)</f>
        <v>#REF!</v>
      </c>
      <c r="Z84" s="174"/>
      <c r="AA84" s="172"/>
      <c r="AB84" s="169"/>
      <c r="AC84" s="383" t="s">
        <v>356</v>
      </c>
      <c r="AD84" s="174" t="e">
        <f>MIN('DDR2 Clocks - 4L'!$O$15:$O$16)</f>
        <v>#REF!</v>
      </c>
      <c r="AE84" s="235" t="e">
        <f>MAX('DDR2 Clocks - 4L'!$O$15:$O$16)</f>
        <v>#REF!</v>
      </c>
      <c r="AF84" s="174"/>
      <c r="AG84" s="172"/>
      <c r="AH84" s="3"/>
      <c r="AI84" s="3"/>
      <c r="AJ84" s="3"/>
      <c r="AK84" s="3"/>
      <c r="AL84" s="3"/>
      <c r="AM84" s="3"/>
      <c r="AN84" s="3"/>
      <c r="AO84" s="263" t="s">
        <v>284</v>
      </c>
      <c r="AP84" s="176"/>
      <c r="AQ84" s="3"/>
      <c r="AR84" s="3"/>
      <c r="AS84" s="263" t="s">
        <v>284</v>
      </c>
      <c r="AT84" s="176"/>
      <c r="AU84" s="176"/>
      <c r="AV84" s="176"/>
      <c r="AW84" s="177"/>
      <c r="AX84" s="3"/>
      <c r="AY84" s="3"/>
    </row>
    <row r="85" spans="5:51">
      <c r="R85" s="205" t="s">
        <v>299</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299</v>
      </c>
      <c r="AP85" s="183"/>
      <c r="AQ85" s="3"/>
      <c r="AR85" s="3"/>
      <c r="AS85" s="205" t="s">
        <v>299</v>
      </c>
      <c r="AT85" s="183"/>
      <c r="AU85" s="183"/>
      <c r="AV85" s="183"/>
      <c r="AW85" s="349"/>
      <c r="AX85" s="3"/>
      <c r="AY85" s="3"/>
    </row>
    <row r="86" spans="5:51">
      <c r="R86" s="186" t="s">
        <v>266</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266</v>
      </c>
      <c r="AP86" s="348" t="e">
        <f>IF(S86&lt;=IF($B$2="mil",1,0.0254)*750,"Pass",IF($B$2="mil",1,0.0254)*750-S86)</f>
        <v>#REF!</v>
      </c>
      <c r="AQ86" s="3"/>
      <c r="AR86" s="3"/>
      <c r="AS86" s="185" t="s">
        <v>266</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109</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109</v>
      </c>
      <c r="AP87" s="348" t="e">
        <f t="shared" ref="AP87:AP107" si="60">IF(S87&lt;=IF($B$2="mil",1,0.0254)*750,"Pass",IF($B$2="mil",1,0.0254)*750-S87)</f>
        <v>#REF!</v>
      </c>
      <c r="AQ87" s="3"/>
      <c r="AR87" s="3"/>
      <c r="AS87" s="240" t="s">
        <v>109</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110</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110</v>
      </c>
      <c r="AP88" s="348" t="e">
        <f t="shared" si="60"/>
        <v>#REF!</v>
      </c>
      <c r="AQ88" s="3"/>
      <c r="AR88" s="3"/>
      <c r="AS88" s="240" t="s">
        <v>110</v>
      </c>
      <c r="AT88" s="201" t="e">
        <f t="shared" ca="1" si="61"/>
        <v>#NAME?</v>
      </c>
      <c r="AU88" s="201" t="e">
        <f t="shared" ca="1" si="62"/>
        <v>#NAME?</v>
      </c>
      <c r="AV88" s="201" t="e">
        <f t="shared" si="52"/>
        <v>#REF!</v>
      </c>
      <c r="AW88" s="348" t="e">
        <f t="shared" si="53"/>
        <v>#REF!</v>
      </c>
      <c r="AX88" s="162" t="e">
        <f t="shared" ca="1" si="63"/>
        <v>#REF!</v>
      </c>
      <c r="AY88" s="3"/>
    </row>
    <row r="89" spans="5:51">
      <c r="R89" s="243" t="s">
        <v>111</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111</v>
      </c>
      <c r="AP89" s="348" t="e">
        <f t="shared" si="60"/>
        <v>#REF!</v>
      </c>
      <c r="AQ89" s="3"/>
      <c r="AR89" s="3"/>
      <c r="AS89" s="240" t="s">
        <v>111</v>
      </c>
      <c r="AT89" s="201" t="e">
        <f t="shared" ca="1" si="61"/>
        <v>#NAME?</v>
      </c>
      <c r="AU89" s="201" t="e">
        <f t="shared" ca="1" si="62"/>
        <v>#NAME?</v>
      </c>
      <c r="AV89" s="201" t="e">
        <f t="shared" si="52"/>
        <v>#REF!</v>
      </c>
      <c r="AW89" s="348" t="e">
        <f t="shared" si="53"/>
        <v>#REF!</v>
      </c>
      <c r="AX89" s="162" t="e">
        <f t="shared" ca="1" si="63"/>
        <v>#REF!</v>
      </c>
      <c r="AY89" s="3"/>
    </row>
    <row r="90" spans="5:51">
      <c r="F90" t="s">
        <v>346</v>
      </c>
      <c r="G90" s="382" t="s">
        <v>350</v>
      </c>
      <c r="R90" s="243" t="s">
        <v>112</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112</v>
      </c>
      <c r="AP90" s="348" t="e">
        <f t="shared" si="60"/>
        <v>#REF!</v>
      </c>
      <c r="AQ90" s="3"/>
      <c r="AR90" s="3"/>
      <c r="AS90" s="240" t="s">
        <v>112</v>
      </c>
      <c r="AT90" s="201" t="e">
        <f t="shared" ca="1" si="61"/>
        <v>#NAME?</v>
      </c>
      <c r="AU90" s="201" t="e">
        <f t="shared" ca="1" si="62"/>
        <v>#NAME?</v>
      </c>
      <c r="AV90" s="201" t="e">
        <f t="shared" si="52"/>
        <v>#REF!</v>
      </c>
      <c r="AW90" s="348" t="e">
        <f t="shared" si="53"/>
        <v>#REF!</v>
      </c>
      <c r="AX90" s="162" t="e">
        <f t="shared" ca="1" si="63"/>
        <v>#REF!</v>
      </c>
      <c r="AY90" s="3"/>
    </row>
    <row r="91" spans="5:51">
      <c r="E91" s="377" t="s">
        <v>351</v>
      </c>
      <c r="F91" s="377" t="s">
        <v>315</v>
      </c>
      <c r="G91" s="381" t="s">
        <v>321</v>
      </c>
      <c r="H91" s="272" t="s">
        <v>345</v>
      </c>
      <c r="R91" s="243" t="s">
        <v>113</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113</v>
      </c>
      <c r="AP91" s="348" t="e">
        <f t="shared" si="60"/>
        <v>#REF!</v>
      </c>
      <c r="AQ91" s="3"/>
      <c r="AR91" s="3"/>
      <c r="AS91" s="240" t="s">
        <v>113</v>
      </c>
      <c r="AT91" s="201" t="e">
        <f t="shared" ca="1" si="61"/>
        <v>#NAME?</v>
      </c>
      <c r="AU91" s="201" t="e">
        <f t="shared" ca="1" si="62"/>
        <v>#NAME?</v>
      </c>
      <c r="AV91" s="201" t="e">
        <f t="shared" si="52"/>
        <v>#REF!</v>
      </c>
      <c r="AW91" s="348" t="e">
        <f t="shared" si="53"/>
        <v>#REF!</v>
      </c>
      <c r="AX91" s="162" t="e">
        <f t="shared" ca="1" si="63"/>
        <v>#REF!</v>
      </c>
      <c r="AY91" s="3"/>
    </row>
    <row r="92" spans="5:51">
      <c r="F92" s="377" t="s">
        <v>316</v>
      </c>
      <c r="G92" s="381" t="s">
        <v>322</v>
      </c>
      <c r="R92" s="243" t="s">
        <v>114</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114</v>
      </c>
      <c r="AP92" s="348" t="e">
        <f t="shared" si="60"/>
        <v>#REF!</v>
      </c>
      <c r="AQ92" s="3"/>
      <c r="AR92" s="3"/>
      <c r="AS92" s="240" t="s">
        <v>114</v>
      </c>
      <c r="AT92" s="201" t="e">
        <f t="shared" ca="1" si="61"/>
        <v>#NAME?</v>
      </c>
      <c r="AU92" s="201" t="e">
        <f t="shared" ca="1" si="62"/>
        <v>#NAME?</v>
      </c>
      <c r="AV92" s="201" t="e">
        <f t="shared" si="52"/>
        <v>#REF!</v>
      </c>
      <c r="AW92" s="348" t="e">
        <f t="shared" si="53"/>
        <v>#REF!</v>
      </c>
      <c r="AX92" s="162" t="e">
        <f t="shared" ca="1" si="63"/>
        <v>#REF!</v>
      </c>
      <c r="AY92" s="3"/>
    </row>
    <row r="93" spans="5:51">
      <c r="F93" s="377" t="s">
        <v>318</v>
      </c>
      <c r="G93" s="381" t="s">
        <v>323</v>
      </c>
      <c r="R93" s="243" t="s">
        <v>116</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116</v>
      </c>
      <c r="AP93" s="348" t="e">
        <f t="shared" si="60"/>
        <v>#REF!</v>
      </c>
      <c r="AQ93" s="3"/>
      <c r="AR93" s="3"/>
      <c r="AS93" s="240" t="s">
        <v>116</v>
      </c>
      <c r="AT93" s="201" t="e">
        <f t="shared" ca="1" si="61"/>
        <v>#NAME?</v>
      </c>
      <c r="AU93" s="201" t="e">
        <f t="shared" ca="1" si="62"/>
        <v>#NAME?</v>
      </c>
      <c r="AV93" s="201" t="e">
        <f t="shared" si="52"/>
        <v>#REF!</v>
      </c>
      <c r="AW93" s="348" t="e">
        <f t="shared" si="53"/>
        <v>#REF!</v>
      </c>
      <c r="AX93" s="162" t="e">
        <f t="shared" ca="1" si="63"/>
        <v>#REF!</v>
      </c>
      <c r="AY93" s="3"/>
    </row>
    <row r="94" spans="5:51">
      <c r="F94" s="377" t="s">
        <v>317</v>
      </c>
      <c r="G94" s="381" t="s">
        <v>324</v>
      </c>
      <c r="R94" s="243" t="s">
        <v>117</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117</v>
      </c>
      <c r="AP94" s="348" t="e">
        <f t="shared" si="60"/>
        <v>#REF!</v>
      </c>
      <c r="AQ94" s="3"/>
      <c r="AR94" s="3"/>
      <c r="AS94" s="240" t="s">
        <v>117</v>
      </c>
      <c r="AT94" s="201" t="e">
        <f t="shared" ca="1" si="61"/>
        <v>#NAME?</v>
      </c>
      <c r="AU94" s="201" t="e">
        <f t="shared" ca="1" si="62"/>
        <v>#NAME?</v>
      </c>
      <c r="AV94" s="201" t="e">
        <f t="shared" si="52"/>
        <v>#REF!</v>
      </c>
      <c r="AW94" s="348" t="e">
        <f t="shared" si="53"/>
        <v>#REF!</v>
      </c>
      <c r="AX94" s="162" t="e">
        <f t="shared" ca="1" si="63"/>
        <v>#REF!</v>
      </c>
      <c r="AY94" s="3"/>
    </row>
    <row r="95" spans="5:51">
      <c r="R95" s="243" t="s">
        <v>118</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118</v>
      </c>
      <c r="AP95" s="348" t="e">
        <f t="shared" si="60"/>
        <v>#REF!</v>
      </c>
      <c r="AQ95" s="3"/>
      <c r="AR95" s="3"/>
      <c r="AS95" s="240" t="s">
        <v>118</v>
      </c>
      <c r="AT95" s="201" t="e">
        <f t="shared" ca="1" si="61"/>
        <v>#NAME?</v>
      </c>
      <c r="AU95" s="201" t="e">
        <f t="shared" ca="1" si="62"/>
        <v>#NAME?</v>
      </c>
      <c r="AV95" s="201" t="e">
        <f t="shared" si="52"/>
        <v>#REF!</v>
      </c>
      <c r="AW95" s="348" t="e">
        <f t="shared" si="53"/>
        <v>#REF!</v>
      </c>
      <c r="AX95" s="162" t="e">
        <f t="shared" ca="1" si="63"/>
        <v>#REF!</v>
      </c>
      <c r="AY95" s="3"/>
    </row>
    <row r="96" spans="5:51">
      <c r="R96" s="243" t="s">
        <v>120</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120</v>
      </c>
      <c r="AP96" s="348" t="e">
        <f t="shared" si="60"/>
        <v>#REF!</v>
      </c>
      <c r="AQ96" s="3"/>
      <c r="AR96" s="3"/>
      <c r="AS96" s="240" t="s">
        <v>120</v>
      </c>
      <c r="AT96" s="201" t="e">
        <f t="shared" ca="1" si="61"/>
        <v>#NAME?</v>
      </c>
      <c r="AU96" s="201" t="e">
        <f t="shared" ca="1" si="62"/>
        <v>#NAME?</v>
      </c>
      <c r="AV96" s="201" t="e">
        <f t="shared" si="52"/>
        <v>#REF!</v>
      </c>
      <c r="AW96" s="348" t="e">
        <f t="shared" si="53"/>
        <v>#REF!</v>
      </c>
      <c r="AX96" s="162" t="e">
        <f t="shared" ca="1" si="63"/>
        <v>#REF!</v>
      </c>
      <c r="AY96" s="3"/>
    </row>
    <row r="97" spans="18:51">
      <c r="R97" s="243" t="s">
        <v>121</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121</v>
      </c>
      <c r="AP97" s="348" t="e">
        <f t="shared" si="60"/>
        <v>#REF!</v>
      </c>
      <c r="AQ97" s="3"/>
      <c r="AR97" s="3"/>
      <c r="AS97" s="240" t="s">
        <v>121</v>
      </c>
      <c r="AT97" s="201" t="e">
        <f t="shared" ca="1" si="61"/>
        <v>#NAME?</v>
      </c>
      <c r="AU97" s="201" t="e">
        <f t="shared" ca="1" si="62"/>
        <v>#NAME?</v>
      </c>
      <c r="AV97" s="201" t="e">
        <f t="shared" si="52"/>
        <v>#REF!</v>
      </c>
      <c r="AW97" s="348" t="e">
        <f t="shared" si="53"/>
        <v>#REF!</v>
      </c>
      <c r="AX97" s="162" t="e">
        <f t="shared" ca="1" si="63"/>
        <v>#REF!</v>
      </c>
      <c r="AY97" s="3"/>
    </row>
    <row r="98" spans="18:51">
      <c r="R98" s="243" t="s">
        <v>122</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122</v>
      </c>
      <c r="AP98" s="348" t="e">
        <f t="shared" si="60"/>
        <v>#REF!</v>
      </c>
      <c r="AQ98" s="3"/>
      <c r="AR98" s="3"/>
      <c r="AS98" s="240" t="s">
        <v>122</v>
      </c>
      <c r="AT98" s="201" t="e">
        <f t="shared" ca="1" si="61"/>
        <v>#NAME?</v>
      </c>
      <c r="AU98" s="201" t="e">
        <f t="shared" ca="1" si="62"/>
        <v>#NAME?</v>
      </c>
      <c r="AV98" s="201" t="e">
        <f t="shared" si="52"/>
        <v>#REF!</v>
      </c>
      <c r="AW98" s="348" t="e">
        <f t="shared" si="53"/>
        <v>#REF!</v>
      </c>
      <c r="AX98" s="162" t="e">
        <f t="shared" ca="1" si="63"/>
        <v>#REF!</v>
      </c>
      <c r="AY98" s="3"/>
    </row>
    <row r="99" spans="18:51">
      <c r="R99" s="243" t="s">
        <v>123</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123</v>
      </c>
      <c r="AP99" s="348" t="e">
        <f t="shared" si="60"/>
        <v>#REF!</v>
      </c>
      <c r="AQ99" s="3"/>
      <c r="AR99" s="3"/>
      <c r="AS99" s="240" t="s">
        <v>123</v>
      </c>
      <c r="AT99" s="201" t="e">
        <f t="shared" ca="1" si="61"/>
        <v>#NAME?</v>
      </c>
      <c r="AU99" s="201" t="e">
        <f t="shared" ca="1" si="62"/>
        <v>#NAME?</v>
      </c>
      <c r="AV99" s="201" t="e">
        <f t="shared" si="52"/>
        <v>#REF!</v>
      </c>
      <c r="AW99" s="348" t="e">
        <f t="shared" si="53"/>
        <v>#REF!</v>
      </c>
      <c r="AX99" s="162" t="e">
        <f t="shared" ca="1" si="63"/>
        <v>#REF!</v>
      </c>
      <c r="AY99" s="3"/>
    </row>
    <row r="100" spans="18:51">
      <c r="R100" s="205" t="s">
        <v>300</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300</v>
      </c>
      <c r="AP100" s="349"/>
      <c r="AQ100" s="3"/>
      <c r="AR100" s="3"/>
      <c r="AS100" s="205" t="s">
        <v>300</v>
      </c>
      <c r="AT100" s="183"/>
      <c r="AU100" s="183"/>
      <c r="AV100" s="183"/>
      <c r="AW100" s="350"/>
      <c r="AX100" s="3"/>
      <c r="AY100" s="3"/>
    </row>
    <row r="101" spans="18:51">
      <c r="R101" s="186" t="s">
        <v>124</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124</v>
      </c>
      <c r="AP101" s="348" t="e">
        <f t="shared" si="60"/>
        <v>#REF!</v>
      </c>
      <c r="AQ101" s="3"/>
      <c r="AR101" s="3"/>
      <c r="AS101" s="185" t="s">
        <v>124</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125</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125</v>
      </c>
      <c r="AP102" s="348" t="e">
        <f t="shared" si="60"/>
        <v>#REF!</v>
      </c>
      <c r="AQ102" s="3"/>
      <c r="AR102" s="3"/>
      <c r="AS102" s="241" t="s">
        <v>125</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126</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126</v>
      </c>
      <c r="AP103" s="348" t="e">
        <f t="shared" si="60"/>
        <v>#REF!</v>
      </c>
      <c r="AQ103" s="3"/>
      <c r="AR103" s="3"/>
      <c r="AS103" s="241" t="s">
        <v>126</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301</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301</v>
      </c>
      <c r="AP104" s="350"/>
      <c r="AQ104" s="3"/>
      <c r="AR104" s="3"/>
      <c r="AS104" s="205" t="s">
        <v>301</v>
      </c>
      <c r="AT104" s="212"/>
      <c r="AU104" s="212"/>
      <c r="AV104" s="212"/>
      <c r="AW104" s="350"/>
      <c r="AX104" s="3"/>
      <c r="AY104" s="3"/>
    </row>
    <row r="105" spans="18:51">
      <c r="R105" s="186" t="s">
        <v>128</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128</v>
      </c>
      <c r="AP105" s="348" t="e">
        <f t="shared" si="60"/>
        <v>#REF!</v>
      </c>
      <c r="AQ105" s="3"/>
      <c r="AR105" s="3"/>
      <c r="AS105" s="185" t="s">
        <v>128</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129</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129</v>
      </c>
      <c r="AP106" s="348" t="e">
        <f t="shared" si="60"/>
        <v>#REF!</v>
      </c>
      <c r="AQ106" s="3"/>
      <c r="AR106" s="3"/>
      <c r="AS106" s="240" t="s">
        <v>129</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130</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130</v>
      </c>
      <c r="AP107" s="348" t="e">
        <f t="shared" si="60"/>
        <v>#REF!</v>
      </c>
      <c r="AQ107" s="3"/>
      <c r="AR107" s="3"/>
      <c r="AS107" s="240" t="s">
        <v>130</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101</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
["&amp;$B$2&amp;"]"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
["&amp;$B$2&amp;"]"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101</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280</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280</v>
      </c>
      <c r="AR109" s="351"/>
      <c r="AS109" s="3"/>
      <c r="AT109" s="221"/>
      <c r="AU109" s="221"/>
      <c r="AV109" s="221"/>
      <c r="AW109" s="351"/>
      <c r="AX109" s="3"/>
      <c r="AY109" s="3"/>
    </row>
    <row r="110" spans="18:51">
      <c r="R110" s="263" t="s">
        <v>284</v>
      </c>
      <c r="S110" s="166"/>
      <c r="T110" s="166"/>
      <c r="U110" s="166"/>
      <c r="V110" s="169"/>
      <c r="W110" s="383" t="s">
        <v>295</v>
      </c>
      <c r="X110" s="174" t="e">
        <f>MIN('DDR2 Clocks - 4L'!$O$17:$O$18)</f>
        <v>#REF!</v>
      </c>
      <c r="Y110" s="235" t="e">
        <f>MAX('DDR2 Clocks - 4L'!$O$17:$O$18)</f>
        <v>#REF!</v>
      </c>
      <c r="Z110" s="174"/>
      <c r="AA110" s="172"/>
      <c r="AB110" s="169"/>
      <c r="AC110" s="383" t="s">
        <v>357</v>
      </c>
      <c r="AD110" s="174" t="e">
        <f>MIN('DDR2 Clocks - 4L'!$O$19:$O$20)</f>
        <v>#REF!</v>
      </c>
      <c r="AE110" s="235" t="e">
        <f>MAX('DDR2 Clocks - 4L'!$O$19:$O$20)</f>
        <v>#REF!</v>
      </c>
      <c r="AF110" s="174"/>
      <c r="AG110" s="172"/>
      <c r="AH110" s="3"/>
      <c r="AI110" s="3"/>
      <c r="AJ110" s="3"/>
      <c r="AK110" s="3"/>
      <c r="AL110" s="3"/>
      <c r="AM110" s="3"/>
      <c r="AN110" s="3"/>
      <c r="AO110" s="3"/>
      <c r="AP110" s="3"/>
      <c r="AQ110" s="360" t="s">
        <v>284</v>
      </c>
      <c r="AR110" s="177"/>
      <c r="AS110" s="3"/>
      <c r="AT110" s="176"/>
      <c r="AU110" s="176"/>
      <c r="AV110" s="176"/>
      <c r="AW110" s="177"/>
      <c r="AX110" s="3"/>
      <c r="AY110" s="3"/>
    </row>
    <row r="111" spans="18:51">
      <c r="R111" s="205" t="s">
        <v>299</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299</v>
      </c>
      <c r="AR111" s="349"/>
      <c r="AS111" s="3"/>
      <c r="AT111" s="183"/>
      <c r="AU111" s="183"/>
      <c r="AV111" s="183"/>
      <c r="AW111" s="349"/>
      <c r="AX111" s="3"/>
      <c r="AY111" s="3"/>
    </row>
    <row r="112" spans="18:51">
      <c r="R112" s="186" t="s">
        <v>266</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266</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109</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109</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110</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110</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111</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111</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112</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112</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113</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113</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114</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114</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116</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116</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117</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117</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118</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118</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120</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120</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121</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121</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122</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122</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123</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123</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300</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300</v>
      </c>
      <c r="AR126" s="349"/>
      <c r="AS126" s="3"/>
      <c r="AT126" s="183"/>
      <c r="AU126" s="183"/>
      <c r="AV126" s="183"/>
      <c r="AW126" s="350"/>
      <c r="AX126" s="3"/>
      <c r="AY126" s="3"/>
    </row>
    <row r="127" spans="18:51">
      <c r="R127" s="186" t="s">
        <v>124</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124</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125</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125</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126</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126</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301</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301</v>
      </c>
      <c r="AR130" s="350"/>
      <c r="AS130" s="3"/>
      <c r="AT130" s="212"/>
      <c r="AU130" s="212"/>
      <c r="AV130" s="212"/>
      <c r="AW130" s="350"/>
      <c r="AX130" s="3"/>
      <c r="AY130" s="3"/>
    </row>
    <row r="131" spans="18:51">
      <c r="R131" s="186" t="s">
        <v>128</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128</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129</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129</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130</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130</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8">
      <c r="AQ136" s="419" t="s">
        <v>461</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251" priority="2" stopIfTrue="1" operator="notEqual">
      <formula>"Pass"</formula>
    </cfRule>
  </conditionalFormatting>
  <conditionalFormatting sqref="T26:T28 AH34:AH47 AH49:AH51 T22:T24 T7:T20 AH53:AH55">
    <cfRule type="cellIs" dxfId="250" priority="3" stopIfTrue="1" operator="equal">
      <formula>"Pass"</formula>
    </cfRule>
    <cfRule type="cellIs" dxfId="249" priority="4" stopIfTrue="1" operator="notEqual">
      <formula>"Pass"</formula>
    </cfRule>
  </conditionalFormatting>
  <conditionalFormatting sqref="A1 F1:AA1">
    <cfRule type="expression" dxfId="248" priority="5" stopIfTrue="1">
      <formula>$F$1 = "Fail"</formula>
    </cfRule>
    <cfRule type="expression" dxfId="247" priority="6" stopIfTrue="1">
      <formula>$F$1 = "Pass"</formula>
    </cfRule>
  </conditionalFormatting>
  <pageMargins left="0.75" right="0.75" top="1" bottom="1" header="0.5" footer="0.5"/>
  <headerFooter alignWithMargins="0"/>
  <drawing r:id="rId1"/>
  <legacyDrawing r:id="rId2"/>
</worksheet>
</file>

<file path=xl/worksheets/sheet28.xml><?xml version="1.0" encoding="utf-8"?>
<worksheet xmlns="http://schemas.openxmlformats.org/spreadsheetml/2006/main" xmlns:r="http://schemas.openxmlformats.org/officeDocument/2006/relationships">
  <sheetPr codeName="Sheet25"/>
  <dimension ref="A1:AS64"/>
  <sheetViews>
    <sheetView topLeftCell="A28" zoomScale="75" workbookViewId="0">
      <selection activeCell="AO26" sqref="AO26"/>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hidden="1" customWidth="1"/>
    <col min="17" max="17" width="10.7109375" style="3" customWidth="1"/>
    <col min="18" max="18" width="10.5703125" style="3" customWidth="1"/>
    <col min="19" max="19" width="13.42578125" style="3" customWidth="1"/>
    <col min="20" max="20" width="10.42578125" style="3" customWidth="1"/>
    <col min="21" max="21" width="11.710937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42578125" style="3" customWidth="1"/>
    <col min="30" max="30" width="11" style="3" customWidth="1"/>
    <col min="31" max="31" width="11.5703125" style="3" customWidth="1"/>
    <col min="32" max="32" width="14.28515625" style="3" customWidth="1"/>
    <col min="33" max="33" width="11.85546875" style="3" customWidth="1"/>
    <col min="34" max="34" width="11.5703125" style="3" customWidth="1"/>
    <col min="35" max="35" width="12.140625" style="3" customWidth="1"/>
    <col min="36" max="36" width="11" style="3" customWidth="1"/>
    <col min="37" max="37" width="12.7109375" style="3" customWidth="1"/>
    <col min="38" max="38" width="12.5703125" style="3" customWidth="1"/>
    <col min="39" max="39" width="15.28515625" style="3" customWidth="1"/>
    <col min="40" max="40" width="18.7109375" style="3" customWidth="1"/>
    <col min="41" max="41" width="23.7109375" style="3" customWidth="1"/>
    <col min="42" max="42" width="24.8554687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43" ht="26.25">
      <c r="A1" s="1184" t="s">
        <v>90</v>
      </c>
      <c r="B1" s="1184"/>
      <c r="C1" s="1184"/>
      <c r="D1" s="1184"/>
      <c r="E1" s="1184"/>
      <c r="F1" s="1185" t="e">
        <f ca="1">IF(AND(AQ7="Pass",AQ8="Pass",AQ10="Pass",AQ11="Pass",AQ13="Pass",AQ14="Pass",AR20="Pass"),"Pass","Fail")</f>
        <v>#REF!</v>
      </c>
      <c r="G1" s="1185"/>
    </row>
    <row r="2" spans="1:43" s="97" customFormat="1">
      <c r="A2" s="142" t="s">
        <v>80</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101</v>
      </c>
      <c r="B3" s="144" t="s">
        <v>84</v>
      </c>
      <c r="C3" s="145" t="s">
        <v>92</v>
      </c>
      <c r="D3" s="146"/>
      <c r="E3" s="147" t="e">
        <f>"Escape
Length L0
 ["&amp;$B$2&amp;"]"</f>
        <v>#REF!</v>
      </c>
      <c r="F3" s="147" t="e">
        <f>"Breakout
Length L1
["&amp; $B$2&amp;"]"</f>
        <v>#REF!</v>
      </c>
      <c r="G3" s="147" t="e">
        <f>"Main
Length L2
[" &amp;$B$2&amp; " ]"</f>
        <v>#REF!</v>
      </c>
      <c r="H3" s="147"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93</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281</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1.25">
      <c r="A5" s="163" t="s">
        <v>88</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1.25">
      <c r="A6" s="155" t="s">
        <v>282</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102</v>
      </c>
      <c r="B7" s="186" t="s">
        <v>103</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104</v>
      </c>
      <c r="B8" s="186" t="s">
        <v>399</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278</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105</v>
      </c>
      <c r="B10" s="186" t="s">
        <v>402</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106</v>
      </c>
      <c r="B11" s="214" t="s">
        <v>403</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294</v>
      </c>
      <c r="AD11" s="172" t="e">
        <f>MIN('DDR2 Clocks - 2L'!$R$5:$R$6)</f>
        <v>#REF!</v>
      </c>
      <c r="AE11" s="235" t="e">
        <f>MAX('DDR2 Clocks - 2L'!$R$5:$R$6)</f>
        <v>#REF!</v>
      </c>
      <c r="AQ11" s="162" t="e">
        <f ca="1">IF(AND(U11="Pass",Z11="Pass",Y11="Pass",X11="Pass",W11="Pass",V11="Pass",S11="Pass",T11="Pass",AA11="Pass"),"Pass","Fail")</f>
        <v>#REF!</v>
      </c>
    </row>
    <row r="12" spans="1:43" s="213" customFormat="1" ht="12">
      <c r="A12" s="205" t="s">
        <v>279</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297</v>
      </c>
      <c r="AD12" s="235" t="e">
        <f>MIN('DDR2 Clocks - 2L'!$S$5:$S$6)</f>
        <v>#REF!</v>
      </c>
      <c r="AE12" s="235" t="e">
        <f>MAX('DDR2 Clocks - 2L'!$S$5:$S$6)</f>
        <v>#REF!</v>
      </c>
      <c r="AQ12" s="162"/>
    </row>
    <row r="13" spans="1:43" s="162" customFormat="1">
      <c r="A13" s="185" t="s">
        <v>107</v>
      </c>
      <c r="B13" s="186" t="s">
        <v>406</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296</v>
      </c>
      <c r="AD13" s="235" t="e">
        <f>MIN('DDR2 Clocks - 2L'!$R$7:$R$8)</f>
        <v>#REF!</v>
      </c>
      <c r="AE13" s="235" t="e">
        <f>MAX('DDR2 Clocks - 2L'!$R$7:$R$8)</f>
        <v>#REF!</v>
      </c>
      <c r="AQ13" s="162" t="e">
        <f ca="1">IF(AND(U13="Pass",Z13="Pass",Y13="Pass",X13="Pass",W13="Pass",V13="Pass",S13="Pass",T13="Pass",AA13="Pass"),"Pass","Fail")</f>
        <v>#REF!</v>
      </c>
    </row>
    <row r="14" spans="1:43" s="162" customFormat="1">
      <c r="A14" s="185" t="s">
        <v>108</v>
      </c>
      <c r="B14" s="186" t="s">
        <v>407</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295</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3.75">
      <c r="A16" s="218" t="s">
        <v>101</v>
      </c>
      <c r="B16" s="144" t="s">
        <v>84</v>
      </c>
      <c r="C16" s="219" t="s">
        <v>92</v>
      </c>
      <c r="D16" s="151"/>
      <c r="E16" s="148" t="e">
        <f>"Escape
Length L0
 ["&amp;$B$2&amp;"]"</f>
        <v>#REF!</v>
      </c>
      <c r="F16" s="148" t="e">
        <f>"Breakout
Length L1
["&amp; $B$2&amp;"]"</f>
        <v>#REF!</v>
      </c>
      <c r="G16" s="148" t="e">
        <f>"Main
Length L2
[" &amp;$B$2&amp; " ]"</f>
        <v>#REF!</v>
      </c>
      <c r="H16" s="148" t="e">
        <f>"Breakin
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93</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
["&amp;$B$2&amp;"]"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280</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1.25">
      <c r="A18" s="163" t="s">
        <v>89</v>
      </c>
      <c r="B18" s="164"/>
      <c r="C18" s="164"/>
      <c r="D18" s="165"/>
      <c r="E18" s="166"/>
      <c r="F18" s="222"/>
      <c r="G18" s="166"/>
      <c r="H18" s="166"/>
      <c r="I18" s="167"/>
      <c r="J18" s="167"/>
      <c r="K18" s="166"/>
      <c r="L18" s="167"/>
      <c r="M18" s="167"/>
      <c r="N18" s="166"/>
      <c r="O18" s="170"/>
      <c r="P18" s="171"/>
      <c r="Q18" s="166"/>
      <c r="R18" s="166"/>
      <c r="S18" s="166"/>
      <c r="T18" s="166"/>
      <c r="U18" s="166"/>
      <c r="V18" s="169"/>
      <c r="W18" s="236" t="s">
        <v>294</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1.25">
      <c r="A19" s="155" t="s">
        <v>447</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95</v>
      </c>
      <c r="B20" s="186" t="s">
        <v>397</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97</v>
      </c>
      <c r="B21" s="186" t="s">
        <v>400</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99</v>
      </c>
      <c r="B22" s="186" t="s">
        <v>404</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3.75">
      <c r="A23" s="144" t="s">
        <v>101</v>
      </c>
      <c r="B23" s="144" t="s">
        <v>84</v>
      </c>
      <c r="C23" s="144" t="s">
        <v>92</v>
      </c>
      <c r="D23" s="151"/>
      <c r="E23" s="148" t="e">
        <f>"Escape
Length L0
 ["&amp;$B$2&amp;"]"</f>
        <v>#REF!</v>
      </c>
      <c r="F23" s="148" t="e">
        <f>"Breakout
Length L1
["&amp; $B$2&amp;"]"</f>
        <v>#REF!</v>
      </c>
      <c r="G23" s="148" t="e">
        <f>"Main
Length L2
[" &amp;$B$2&amp; " ]"</f>
        <v>#REF!</v>
      </c>
      <c r="H23" s="148" t="e">
        <f>"Breakin
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93</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
["&amp;$B$2&amp;"]"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1.25">
      <c r="A24" s="163" t="s">
        <v>89</v>
      </c>
      <c r="B24" s="164"/>
      <c r="C24" s="164"/>
      <c r="D24" s="165"/>
      <c r="E24" s="166"/>
      <c r="F24" s="222"/>
      <c r="G24" s="166"/>
      <c r="H24" s="166"/>
      <c r="I24" s="167"/>
      <c r="J24" s="167"/>
      <c r="K24" s="166"/>
      <c r="L24" s="167"/>
      <c r="M24" s="167"/>
      <c r="N24" s="166"/>
      <c r="O24" s="170"/>
      <c r="P24" s="171"/>
      <c r="Q24" s="166"/>
      <c r="R24" s="166"/>
      <c r="S24" s="166"/>
      <c r="T24" s="166"/>
      <c r="U24" s="166"/>
      <c r="V24" s="390"/>
      <c r="W24" s="236" t="s">
        <v>354</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1.25">
      <c r="A25" s="155" t="s">
        <v>448</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96</v>
      </c>
      <c r="B26" s="186" t="s">
        <v>398</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98</v>
      </c>
      <c r="B27" s="240" t="s">
        <v>401</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100</v>
      </c>
      <c r="B28" s="240" t="s">
        <v>405</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3.75">
      <c r="A29" s="392"/>
      <c r="B29" s="392"/>
      <c r="C29" s="230"/>
      <c r="D29" s="395"/>
      <c r="E29" s="161"/>
      <c r="F29" s="178"/>
      <c r="G29" s="396"/>
      <c r="H29" s="178"/>
      <c r="I29" s="178"/>
      <c r="J29" s="397"/>
      <c r="K29" s="178"/>
      <c r="L29" s="398"/>
      <c r="M29" s="178"/>
      <c r="N29" s="178"/>
      <c r="O29" s="397"/>
      <c r="P29" s="397"/>
      <c r="Q29" s="386"/>
      <c r="R29" s="386"/>
      <c r="S29" s="396"/>
      <c r="T29" s="218" t="s">
        <v>101</v>
      </c>
      <c r="U29" s="218" t="e">
        <f>"Trace L10-2 ["&amp;$B$2&amp;"]"</f>
        <v>#REF!</v>
      </c>
      <c r="V29" s="218" t="s">
        <v>288</v>
      </c>
      <c r="W29" s="218" t="s">
        <v>291</v>
      </c>
      <c r="X29" s="151" t="e">
        <f>"Target Min Length  to U2
["&amp;$B$2&amp;"]"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101</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449</v>
      </c>
      <c r="R30" s="29" t="s">
        <v>450</v>
      </c>
      <c r="T30" s="166" t="s">
        <v>89</v>
      </c>
      <c r="U30" s="166"/>
      <c r="V30" s="169"/>
      <c r="W30" s="383" t="s">
        <v>297</v>
      </c>
      <c r="X30" s="235" t="e">
        <f>MIN('DDR2 Clocks - 4L'!$O$9:$O$10)</f>
        <v>#REF!</v>
      </c>
      <c r="Y30" s="235" t="e">
        <f>MAX('DDR2 Clocks - 4L'!$O$9:$O$10)</f>
        <v>#REF!</v>
      </c>
      <c r="Z30" s="235"/>
      <c r="AA30" s="235"/>
      <c r="AM30" s="166" t="s">
        <v>89</v>
      </c>
      <c r="AN30" s="176"/>
      <c r="AO30" s="176"/>
      <c r="AP30" s="177"/>
      <c r="AS30" s="162"/>
    </row>
    <row r="31" spans="1:45">
      <c r="K31" s="272"/>
      <c r="T31" s="155" t="s">
        <v>447</v>
      </c>
      <c r="U31" s="181"/>
      <c r="V31" s="182"/>
      <c r="W31" s="182"/>
      <c r="X31" s="393"/>
      <c r="Y31" s="399"/>
      <c r="Z31" s="399"/>
      <c r="AA31" s="393"/>
      <c r="AM31" s="155" t="s">
        <v>302</v>
      </c>
      <c r="AN31" s="183"/>
      <c r="AO31" s="183"/>
      <c r="AP31" s="232"/>
      <c r="AS31" s="162"/>
    </row>
    <row r="32" spans="1:45">
      <c r="K32" s="272"/>
      <c r="Q32" s="29" t="s">
        <v>315</v>
      </c>
      <c r="R32" s="29" t="s">
        <v>321</v>
      </c>
      <c r="T32" s="240" t="s">
        <v>95</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95</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97</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97</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99</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99</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3.75">
      <c r="S35" s="55"/>
      <c r="T35" s="144" t="s">
        <v>101</v>
      </c>
      <c r="U35" s="144" t="e">
        <f>"Trace L10-2 ["&amp;$B$2&amp;"]"</f>
        <v>#REF!</v>
      </c>
      <c r="V35" s="144" t="s">
        <v>451</v>
      </c>
      <c r="W35" s="144" t="s">
        <v>452</v>
      </c>
      <c r="X35" s="150" t="e">
        <f>"Target Min Length  to U6
["&amp;$B$2&amp;"]"</f>
        <v>#REF!</v>
      </c>
      <c r="Y35" s="150" t="e">
        <f>"Target Max Length  to U6 
["&amp;$B$2&amp;"]"</f>
        <v>#REF!</v>
      </c>
      <c r="Z35" s="150" t="e">
        <f>"Routed Too Short to U6 [" &amp;$B$2&amp;"]"</f>
        <v>#REF!</v>
      </c>
      <c r="AA35" s="150" t="e">
        <f>"Routed Too Long to U6 [" &amp;$B$2&amp;"]"</f>
        <v>#REF!</v>
      </c>
      <c r="AM35" s="218" t="s">
        <v>101</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89</v>
      </c>
      <c r="U36" s="389"/>
      <c r="V36" s="390"/>
      <c r="W36" s="383" t="s">
        <v>355</v>
      </c>
      <c r="X36" s="172" t="e">
        <f>MIN('DDR2 Clocks - 4L'!$O$11:$O$12)</f>
        <v>#REF!</v>
      </c>
      <c r="Y36" s="391" t="e">
        <f>MAX('DDR2 Clocks - 4L'!$O$11:$O$12)</f>
        <v>#REF!</v>
      </c>
      <c r="Z36" s="174"/>
      <c r="AA36" s="172"/>
      <c r="AM36" s="166" t="s">
        <v>89</v>
      </c>
      <c r="AN36" s="176"/>
      <c r="AO36" s="176"/>
      <c r="AP36" s="177"/>
      <c r="AQ36" s="162"/>
      <c r="AS36" s="162"/>
    </row>
    <row r="37" spans="11:45">
      <c r="Q37" s="29" t="s">
        <v>316</v>
      </c>
      <c r="R37" s="29" t="s">
        <v>322</v>
      </c>
      <c r="T37" s="155" t="s">
        <v>448</v>
      </c>
      <c r="U37" s="181"/>
      <c r="V37" s="182"/>
      <c r="W37" s="182"/>
      <c r="X37" s="183"/>
      <c r="Y37" s="184"/>
      <c r="Z37" s="184"/>
      <c r="AA37" s="183"/>
      <c r="AM37" s="155" t="s">
        <v>302</v>
      </c>
      <c r="AN37" s="183"/>
      <c r="AO37" s="183"/>
      <c r="AP37" s="232"/>
      <c r="AQ37" s="162"/>
      <c r="AS37" s="162"/>
    </row>
    <row r="38" spans="11:45">
      <c r="T38" s="186" t="s">
        <v>96</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96</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98</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98</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100</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100</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3.75">
      <c r="Q41" s="400" t="s">
        <v>318</v>
      </c>
      <c r="R41" s="400" t="s">
        <v>323</v>
      </c>
      <c r="S41" s="144" t="s">
        <v>101</v>
      </c>
      <c r="T41" s="144" t="e">
        <f>"Trace L8-2 ["&amp;$B$2&amp;"]"</f>
        <v>#REF!</v>
      </c>
      <c r="U41" s="144" t="e">
        <f>"Trace L10-3 ["&amp;$B$2&amp;"]"</f>
        <v>#REF!</v>
      </c>
      <c r="V41" s="144" t="s">
        <v>289</v>
      </c>
      <c r="W41" s="218" t="s">
        <v>292</v>
      </c>
      <c r="X41" s="151" t="e">
        <f>"Target Min Length to U3
["&amp;$B$2&amp;"]"</f>
        <v>#REF!</v>
      </c>
      <c r="Y41" s="151" t="e">
        <f>"Target Max Length to U3 
["&amp;$B$2&amp;"]"</f>
        <v>#REF!</v>
      </c>
      <c r="Z41" s="152" t="e">
        <f>"Routed Too Short to U3 [" &amp;$B$2&amp;"]"</f>
        <v>#REF!</v>
      </c>
      <c r="AA41" s="151" t="e">
        <f>"Routed Too Long to U3 [" &amp;$B$2&amp;"]"</f>
        <v>#REF!</v>
      </c>
      <c r="AI41" s="218" t="s">
        <v>101</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89</v>
      </c>
      <c r="T42" s="166"/>
      <c r="U42" s="166"/>
      <c r="V42" s="169"/>
      <c r="W42" s="383" t="s">
        <v>296</v>
      </c>
      <c r="X42" s="235" t="e">
        <f>MIN('DDR2 Clocks - 4L'!$O$13:$O$14)</f>
        <v>#REF!</v>
      </c>
      <c r="Y42" s="235" t="e">
        <f>MAX('DDR2 Clocks - 4L'!$O$13:$O$14)</f>
        <v>#REF!</v>
      </c>
      <c r="Z42" s="404"/>
      <c r="AA42" s="235"/>
      <c r="AI42" s="166" t="s">
        <v>89</v>
      </c>
      <c r="AJ42" s="177"/>
      <c r="AN42" s="176"/>
      <c r="AO42" s="176"/>
      <c r="AP42" s="177"/>
      <c r="AS42" s="162"/>
    </row>
    <row r="43" spans="11:45">
      <c r="S43" s="155" t="s">
        <v>447</v>
      </c>
      <c r="T43" s="181"/>
      <c r="U43" s="181"/>
      <c r="V43" s="182"/>
      <c r="W43" s="182"/>
      <c r="X43" s="393"/>
      <c r="Y43" s="399"/>
      <c r="Z43" s="399"/>
      <c r="AA43" s="393"/>
      <c r="AI43" s="155" t="s">
        <v>302</v>
      </c>
      <c r="AJ43" s="349"/>
      <c r="AN43" s="183"/>
      <c r="AO43" s="183"/>
      <c r="AP43" s="232"/>
      <c r="AS43" s="162"/>
    </row>
    <row r="44" spans="11:45">
      <c r="S44" s="185" t="s">
        <v>95</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95</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97</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97</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99</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99</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3.75">
      <c r="Q47" s="401" t="s">
        <v>317</v>
      </c>
      <c r="R47" s="401" t="s">
        <v>324</v>
      </c>
      <c r="S47" s="144" t="s">
        <v>101</v>
      </c>
      <c r="T47" s="144" t="e">
        <f>"Trace L8-2 ["&amp;$B$2&amp;"]"</f>
        <v>#REF!</v>
      </c>
      <c r="U47" s="144" t="e">
        <f>"Trace L10-3 ["&amp;$B$2&amp;"]"</f>
        <v>#REF!</v>
      </c>
      <c r="V47" s="144" t="s">
        <v>453</v>
      </c>
      <c r="W47" s="144" t="s">
        <v>454</v>
      </c>
      <c r="X47" s="150" t="e">
        <f>"Target Min Length to U7
["&amp;$B$2&amp;"]"</f>
        <v>#REF!</v>
      </c>
      <c r="Y47" s="150" t="e">
        <f>"Target Max Length to U7 
["&amp;$B$2&amp;"]"</f>
        <v>#REF!</v>
      </c>
      <c r="Z47" s="403" t="e">
        <f>"Routed Too Short to U7 [" &amp;$B$2&amp;"]"</f>
        <v>#REF!</v>
      </c>
      <c r="AA47" s="150" t="e">
        <f>"Routed Too Long to U7 [" &amp;$B$2&amp;"]"</f>
        <v>#REF!</v>
      </c>
      <c r="AI47" s="144" t="s">
        <v>101</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89</v>
      </c>
      <c r="T48" s="166"/>
      <c r="U48" s="166"/>
      <c r="V48" s="390"/>
      <c r="W48" s="236" t="s">
        <v>356</v>
      </c>
      <c r="X48" s="172" t="e">
        <f>MIN('DDR2 Clocks - 4L'!$O$15:$O$16)</f>
        <v>#REF!</v>
      </c>
      <c r="Y48" s="391" t="e">
        <f>MAX('DDR2 Clocks - 4L'!$O$15:$O$16)</f>
        <v>#REF!</v>
      </c>
      <c r="Z48" s="174"/>
      <c r="AA48" s="172"/>
      <c r="AI48" s="163" t="s">
        <v>89</v>
      </c>
      <c r="AJ48" s="177"/>
      <c r="AN48" s="176"/>
      <c r="AO48" s="176"/>
      <c r="AP48" s="177"/>
      <c r="AS48" s="162"/>
    </row>
    <row r="49" spans="19:45">
      <c r="S49" s="155" t="s">
        <v>448</v>
      </c>
      <c r="T49" s="181"/>
      <c r="U49" s="181"/>
      <c r="V49" s="182"/>
      <c r="W49" s="182"/>
      <c r="X49" s="183"/>
      <c r="Y49" s="184"/>
      <c r="Z49" s="184"/>
      <c r="AA49" s="183"/>
      <c r="AI49" s="155" t="s">
        <v>302</v>
      </c>
      <c r="AJ49" s="349"/>
      <c r="AN49" s="183"/>
      <c r="AO49" s="183"/>
      <c r="AP49" s="232"/>
      <c r="AS49" s="162"/>
    </row>
    <row r="50" spans="19:45">
      <c r="S50" s="185" t="s">
        <v>96</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96</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98</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98</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100</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100</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3.75">
      <c r="S53" s="144" t="s">
        <v>101</v>
      </c>
      <c r="T53" s="144" t="e">
        <f>"Trace L9-2 ["&amp;$B$2&amp;"]"</f>
        <v>#REF!</v>
      </c>
      <c r="U53" s="144" t="e">
        <f>"Trace L10-4 ["&amp;$B$2&amp;"]"</f>
        <v>#REF!</v>
      </c>
      <c r="V53" s="218" t="s">
        <v>290</v>
      </c>
      <c r="W53" s="218" t="s">
        <v>293</v>
      </c>
      <c r="X53" s="151" t="e">
        <f>"Target Min Length to U4
["&amp;$B$2&amp;"]"</f>
        <v>#REF!</v>
      </c>
      <c r="Y53" s="151" t="e">
        <f>"Target Max Length to U4 
["&amp;$B$2&amp;"]"</f>
        <v>#REF!</v>
      </c>
      <c r="Z53" s="152" t="e">
        <f>"Routed Too Short to U4 [" &amp;$B$2&amp;"]"</f>
        <v>#REF!</v>
      </c>
      <c r="AA53" s="151" t="e">
        <f>"Routed Too Long to U4 [" &amp;$B$2&amp;"]"</f>
        <v>#REF!</v>
      </c>
      <c r="AK53" s="218" t="s">
        <v>101</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89</v>
      </c>
      <c r="T54" s="166"/>
      <c r="U54" s="166"/>
      <c r="V54" s="169"/>
      <c r="W54" s="383" t="s">
        <v>295</v>
      </c>
      <c r="X54" s="235" t="e">
        <f>MIN('DDR2 Clocks - 4L'!$O$17:$O$18)</f>
        <v>#REF!</v>
      </c>
      <c r="Y54" s="235" t="e">
        <f>MAX('DDR2 Clocks - 4L'!$O$17:$O$18)</f>
        <v>#REF!</v>
      </c>
      <c r="Z54" s="404"/>
      <c r="AA54" s="235"/>
      <c r="AK54" s="163" t="s">
        <v>89</v>
      </c>
      <c r="AL54" s="177"/>
      <c r="AN54" s="176"/>
      <c r="AO54" s="176"/>
      <c r="AP54" s="177"/>
    </row>
    <row r="55" spans="19:45">
      <c r="S55" s="155" t="s">
        <v>447</v>
      </c>
      <c r="T55" s="181"/>
      <c r="U55" s="181"/>
      <c r="V55" s="182"/>
      <c r="W55" s="182"/>
      <c r="X55" s="393"/>
      <c r="Y55" s="399"/>
      <c r="Z55" s="399"/>
      <c r="AA55" s="393"/>
      <c r="AK55" s="155" t="s">
        <v>302</v>
      </c>
      <c r="AL55" s="349"/>
      <c r="AN55" s="183"/>
      <c r="AO55" s="183"/>
      <c r="AP55" s="232"/>
    </row>
    <row r="56" spans="19:45">
      <c r="S56" s="185" t="s">
        <v>95</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95</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97</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97</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99</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99</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3.75">
      <c r="S59" s="144" t="s">
        <v>101</v>
      </c>
      <c r="T59" s="144" t="e">
        <f>"Trace L9-2 ["&amp;$B$2&amp;"]"</f>
        <v>#REF!</v>
      </c>
      <c r="U59" s="144" t="e">
        <f>"Trace L10-4 ["&amp;$B$2&amp;"]"</f>
        <v>#REF!</v>
      </c>
      <c r="V59" s="144" t="s">
        <v>455</v>
      </c>
      <c r="W59" s="144" t="s">
        <v>456</v>
      </c>
      <c r="X59" s="150" t="e">
        <f>"Target Min Length to U8
["&amp;$B$2&amp;"]"</f>
        <v>#REF!</v>
      </c>
      <c r="Y59" s="150" t="e">
        <f>"Target Max Length to U8 
["&amp;$B$2&amp;"]"</f>
        <v>#REF!</v>
      </c>
      <c r="Z59" s="403" t="e">
        <f>"Routed Too Short to U8 [" &amp;$B$2&amp;"]"</f>
        <v>#REF!</v>
      </c>
      <c r="AA59" s="150" t="e">
        <f>"Routed Too Long to U8 [" &amp;$B$2&amp;"]"</f>
        <v>#REF!</v>
      </c>
      <c r="AK59" s="144" t="s">
        <v>101</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89</v>
      </c>
      <c r="T60" s="166"/>
      <c r="U60" s="166"/>
      <c r="V60" s="390"/>
      <c r="W60" s="236" t="s">
        <v>357</v>
      </c>
      <c r="X60" s="172" t="e">
        <f>MIN('DDR2 Clocks - 4L'!$O$19:$O$20)</f>
        <v>#REF!</v>
      </c>
      <c r="Y60" s="391" t="e">
        <f>MAX('DDR2 Clocks - 4L'!$O$19:$O$20)</f>
        <v>#REF!</v>
      </c>
      <c r="Z60" s="174"/>
      <c r="AA60" s="172"/>
      <c r="AK60" s="163" t="s">
        <v>89</v>
      </c>
      <c r="AL60" s="406"/>
      <c r="AN60" s="405"/>
      <c r="AO60" s="405"/>
      <c r="AP60" s="406"/>
    </row>
    <row r="61" spans="19:45">
      <c r="S61" s="155" t="s">
        <v>448</v>
      </c>
      <c r="T61" s="181"/>
      <c r="U61" s="181"/>
      <c r="V61" s="182"/>
      <c r="W61" s="183"/>
      <c r="X61" s="183"/>
      <c r="Y61" s="184"/>
      <c r="Z61" s="184"/>
      <c r="AA61" s="183"/>
      <c r="AK61" s="155" t="s">
        <v>302</v>
      </c>
      <c r="AL61" s="349"/>
      <c r="AN61" s="183"/>
      <c r="AO61" s="183"/>
      <c r="AP61" s="232"/>
    </row>
    <row r="62" spans="19:45">
      <c r="S62" s="185" t="s">
        <v>96</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96</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98</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98</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100</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100</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246" priority="2" stopIfTrue="1" operator="notEqual">
      <formula>"Pass"</formula>
    </cfRule>
  </conditionalFormatting>
  <conditionalFormatting sqref="AB26:AB29 U7:U8 U13:U14 U10:U11 AB20:AB22">
    <cfRule type="cellIs" dxfId="245" priority="3" stopIfTrue="1" operator="equal">
      <formula>"Pass"</formula>
    </cfRule>
    <cfRule type="cellIs" dxfId="244" priority="4" stopIfTrue="1" operator="notEqual">
      <formula>"Pass"</formula>
    </cfRule>
  </conditionalFormatting>
  <conditionalFormatting sqref="A1 F1:AB1">
    <cfRule type="expression" dxfId="243" priority="5" stopIfTrue="1">
      <formula>$F$1 = "Fail"</formula>
    </cfRule>
    <cfRule type="expression" dxfId="242" priority="6" stopIfTrue="1">
      <formula>$F$1 = "Pass"</formula>
    </cfRule>
  </conditionalFormatting>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sheetPr codeName="Sheet26"/>
  <dimension ref="A1:AU59"/>
  <sheetViews>
    <sheetView zoomScale="75" workbookViewId="0">
      <selection activeCell="AS27" sqref="AS27"/>
    </sheetView>
  </sheetViews>
  <sheetFormatPr defaultRowHeight="12.75"/>
  <cols>
    <col min="12" max="12" width="11.85546875" customWidth="1"/>
    <col min="13" max="13" width="13" customWidth="1"/>
    <col min="18" max="18" width="18.42578125" customWidth="1"/>
    <col min="19" max="19" width="18" customWidth="1"/>
    <col min="20" max="20" width="18.140625" customWidth="1"/>
    <col min="21" max="21" width="11" customWidth="1"/>
    <col min="22" max="22" width="12.85546875" customWidth="1"/>
    <col min="23" max="23" width="15.5703125" customWidth="1"/>
    <col min="24" max="24" width="19.28515625" customWidth="1"/>
    <col min="25" max="25" width="17.5703125" customWidth="1"/>
    <col min="26" max="26" width="18.42578125" customWidth="1"/>
    <col min="27" max="27" width="11.28515625" customWidth="1"/>
    <col min="28" max="28" width="11" customWidth="1"/>
    <col min="31" max="31" width="16.42578125" customWidth="1"/>
    <col min="32" max="32" width="18.28515625" customWidth="1"/>
    <col min="33" max="33" width="22.42578125" customWidth="1"/>
    <col min="34" max="34" width="19.42578125" customWidth="1"/>
    <col min="35" max="35" width="19" customWidth="1"/>
    <col min="36" max="36" width="18.140625" customWidth="1"/>
    <col min="37" max="37" width="18.85546875" customWidth="1"/>
    <col min="38" max="38" width="20.85546875" customWidth="1"/>
    <col min="39" max="40" width="25.85546875" customWidth="1"/>
    <col min="41" max="41" width="25.42578125" customWidth="1"/>
    <col min="42" max="42" width="27.42578125" customWidth="1"/>
    <col min="43" max="43" width="20.7109375" customWidth="1"/>
    <col min="44" max="44" width="24.42578125" customWidth="1"/>
  </cols>
  <sheetData>
    <row r="1" spans="1:46" s="3" customFormat="1" ht="26.25">
      <c r="A1" s="1184" t="s">
        <v>90</v>
      </c>
      <c r="B1" s="1184"/>
      <c r="C1" s="1184"/>
      <c r="D1" s="1184"/>
      <c r="E1" s="1184"/>
      <c r="F1" s="1185" t="e">
        <f ca="1">IF(AND(AT7="Pass", AT20="Pass", AT27="Pass", AT34="Pass", AT41="Pass"),"Pass","Fail")</f>
        <v>#NAME?</v>
      </c>
      <c r="G1" s="1185"/>
    </row>
    <row r="2" spans="1:46" s="97" customFormat="1">
      <c r="A2" s="473" t="s">
        <v>80</v>
      </c>
      <c r="B2" s="474" t="s">
        <v>263</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516</v>
      </c>
      <c r="B3" s="144" t="s">
        <v>479</v>
      </c>
      <c r="C3" s="219" t="s">
        <v>92</v>
      </c>
      <c r="D3" s="151"/>
      <c r="E3" s="148" t="s">
        <v>589</v>
      </c>
      <c r="F3" s="148" t="s">
        <v>590</v>
      </c>
      <c r="G3" s="148" t="s">
        <v>591</v>
      </c>
      <c r="H3" s="148" t="s">
        <v>592</v>
      </c>
      <c r="I3" s="151" t="s">
        <v>593</v>
      </c>
      <c r="J3" s="151" t="s">
        <v>594</v>
      </c>
      <c r="K3" s="150"/>
      <c r="L3" s="149" t="s">
        <v>595</v>
      </c>
      <c r="M3" s="150" t="s">
        <v>596</v>
      </c>
      <c r="N3" s="151"/>
      <c r="O3" s="152" t="s">
        <v>93</v>
      </c>
      <c r="P3" s="151" t="s">
        <v>597</v>
      </c>
      <c r="Q3" s="150" t="s">
        <v>598</v>
      </c>
      <c r="R3" s="152" t="s">
        <v>599</v>
      </c>
      <c r="S3" s="151" t="s">
        <v>600</v>
      </c>
      <c r="T3" s="153" t="s">
        <v>601</v>
      </c>
      <c r="U3" s="153" t="s">
        <v>602</v>
      </c>
      <c r="V3" s="153" t="s">
        <v>603</v>
      </c>
      <c r="W3" s="150" t="s">
        <v>604</v>
      </c>
      <c r="X3" s="150" t="s">
        <v>605</v>
      </c>
      <c r="Y3" s="150" t="s">
        <v>606</v>
      </c>
      <c r="Z3" s="150" t="s">
        <v>607</v>
      </c>
    </row>
    <row r="4" spans="1:46" s="162" customFormat="1" ht="12.75" customHeight="1">
      <c r="A4" s="460" t="s">
        <v>281</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1.25">
      <c r="A5" s="163" t="s">
        <v>88</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1.25">
      <c r="A6" s="460" t="s">
        <v>282</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102</v>
      </c>
      <c r="B7" s="646" t="s">
        <v>410</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104</v>
      </c>
      <c r="B8" s="646" t="s">
        <v>408</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278</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105</v>
      </c>
      <c r="B10" s="646" t="s">
        <v>155</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106</v>
      </c>
      <c r="B11" s="646" t="s">
        <v>403</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279</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107</v>
      </c>
      <c r="B13" s="646" t="s">
        <v>386</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108</v>
      </c>
      <c r="B14" s="646" t="s">
        <v>407</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516</v>
      </c>
      <c r="B16" s="144" t="s">
        <v>479</v>
      </c>
      <c r="C16" s="643" t="s">
        <v>92</v>
      </c>
      <c r="D16" s="151"/>
      <c r="E16" s="148" t="s">
        <v>589</v>
      </c>
      <c r="F16" s="148" t="s">
        <v>590</v>
      </c>
      <c r="G16" s="148" t="s">
        <v>591</v>
      </c>
      <c r="H16" s="150"/>
      <c r="I16" s="150" t="s">
        <v>593</v>
      </c>
      <c r="J16" s="144" t="s">
        <v>608</v>
      </c>
      <c r="K16" s="150"/>
      <c r="L16" s="144" t="s">
        <v>609</v>
      </c>
      <c r="M16" s="144" t="s">
        <v>610</v>
      </c>
      <c r="N16" s="151"/>
      <c r="O16" s="144" t="s">
        <v>611</v>
      </c>
      <c r="P16" s="144" t="s">
        <v>612</v>
      </c>
      <c r="Q16" s="144" t="s">
        <v>613</v>
      </c>
      <c r="R16" s="144" t="s">
        <v>614</v>
      </c>
      <c r="S16" s="144" t="s">
        <v>615</v>
      </c>
      <c r="T16" s="151" t="s">
        <v>616</v>
      </c>
      <c r="U16" s="150" t="s">
        <v>617</v>
      </c>
      <c r="V16" s="152" t="s">
        <v>618</v>
      </c>
      <c r="W16" s="151" t="s">
        <v>619</v>
      </c>
      <c r="X16" s="144" t="s">
        <v>620</v>
      </c>
      <c r="Y16" s="144" t="s">
        <v>621</v>
      </c>
      <c r="Z16" s="151" t="s">
        <v>622</v>
      </c>
      <c r="AA16" s="150" t="s">
        <v>623</v>
      </c>
      <c r="AB16" s="152" t="s">
        <v>624</v>
      </c>
      <c r="AC16" s="151" t="s">
        <v>625</v>
      </c>
      <c r="AD16" s="153" t="s">
        <v>601</v>
      </c>
      <c r="AE16" s="153" t="s">
        <v>602</v>
      </c>
      <c r="AF16" s="153" t="s">
        <v>626</v>
      </c>
      <c r="AG16" s="153" t="s">
        <v>627</v>
      </c>
      <c r="AH16" s="153" t="s">
        <v>628</v>
      </c>
      <c r="AI16" s="153" t="s">
        <v>629</v>
      </c>
      <c r="AJ16" s="153" t="s">
        <v>457</v>
      </c>
      <c r="AK16" s="153" t="s">
        <v>630</v>
      </c>
      <c r="AL16" s="153" t="s">
        <v>631</v>
      </c>
      <c r="AM16" s="153" t="s">
        <v>632</v>
      </c>
      <c r="AN16" s="153" t="s">
        <v>633</v>
      </c>
      <c r="AO16" s="150" t="s">
        <v>634</v>
      </c>
      <c r="AP16" s="150" t="s">
        <v>635</v>
      </c>
      <c r="AQ16" s="153" t="s">
        <v>636</v>
      </c>
      <c r="AR16" s="150" t="s">
        <v>637</v>
      </c>
      <c r="AS16" s="162"/>
    </row>
    <row r="17" spans="1:47" s="162" customFormat="1" ht="11.25">
      <c r="A17" s="155" t="s">
        <v>280</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1.25">
      <c r="A18" s="263" t="s">
        <v>284</v>
      </c>
      <c r="B18" s="164"/>
      <c r="C18" s="641"/>
      <c r="D18" s="165"/>
      <c r="E18" s="166"/>
      <c r="F18" s="222"/>
      <c r="G18" s="166"/>
      <c r="H18" s="167"/>
      <c r="I18" s="167"/>
      <c r="J18" s="166"/>
      <c r="K18" s="167"/>
      <c r="L18" s="166"/>
      <c r="M18" s="166"/>
      <c r="N18" s="170"/>
      <c r="O18" s="166"/>
      <c r="P18" s="166"/>
      <c r="Q18" s="166"/>
      <c r="R18" s="166"/>
      <c r="S18" s="558" t="s">
        <v>294</v>
      </c>
      <c r="T18" s="542">
        <v>4388.2217322834649</v>
      </c>
      <c r="U18" s="539">
        <v>4390.8811023622047</v>
      </c>
      <c r="V18" s="542"/>
      <c r="W18" s="168"/>
      <c r="X18" s="543"/>
      <c r="Y18" s="558" t="s">
        <v>354</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1.25">
      <c r="A19" s="205" t="s">
        <v>638</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95</v>
      </c>
      <c r="B20" s="647" t="s">
        <v>517</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97</v>
      </c>
      <c r="B21" s="646" t="s">
        <v>387</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99</v>
      </c>
      <c r="B22" s="646" t="s">
        <v>371</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516</v>
      </c>
      <c r="Q23" s="330" t="s">
        <v>459</v>
      </c>
      <c r="R23" s="330" t="s">
        <v>460</v>
      </c>
      <c r="S23" s="550" t="str">
        <f>"Total MB Length to U2 (L0+L1+L2+L5+L6-1+L8-3) ["&amp;$B$2&amp;"]"</f>
        <v>Total MB Length to U2 (L0+L1+L2+L5+L6-1+L8-3) [mil]</v>
      </c>
      <c r="T23" s="550" t="str">
        <f>"Total Pad to Pin U2 (P1+L0+L1+L2+L5+L6-1+L8-3) ["&amp;$B$2&amp;"]"</f>
        <v>Total Pad to Pin U2 (P1+L0+L1+L2+L5+L6-1+L8-3) [mil]</v>
      </c>
      <c r="U23" s="551" t="str">
        <f>"Target Min Length to U2
["&amp;$B$2&amp;"]"</f>
        <v>Target Min Length to U2
[mil]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
["&amp;$B$2&amp;"]"</f>
        <v>Target Min Length to U6
[mil]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516</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280</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280</v>
      </c>
      <c r="AM24" s="156"/>
      <c r="AN24" s="156"/>
      <c r="AO24" s="156"/>
      <c r="AP24" s="156"/>
      <c r="AQ24" s="156"/>
      <c r="AR24" s="158"/>
      <c r="AT24" s="3"/>
      <c r="AU24" s="3"/>
    </row>
    <row r="25" spans="1:47">
      <c r="N25" s="3"/>
      <c r="O25" s="3"/>
      <c r="P25" s="263" t="s">
        <v>284</v>
      </c>
      <c r="Q25" s="166"/>
      <c r="R25" s="166"/>
      <c r="S25" s="166"/>
      <c r="T25" s="558" t="s">
        <v>297</v>
      </c>
      <c r="U25" s="542">
        <v>4341.8317322834646</v>
      </c>
      <c r="V25" s="539">
        <v>4343.7611023622048</v>
      </c>
      <c r="W25" s="542"/>
      <c r="X25" s="168"/>
      <c r="Y25" s="166"/>
      <c r="Z25" s="558" t="s">
        <v>355</v>
      </c>
      <c r="AA25" s="542">
        <v>4348.3017322834648</v>
      </c>
      <c r="AB25" s="541">
        <v>4349.6811023622049</v>
      </c>
      <c r="AC25" s="542"/>
      <c r="AD25" s="168"/>
      <c r="AE25" s="554"/>
      <c r="AF25" s="554"/>
      <c r="AG25" s="554"/>
      <c r="AH25" s="554"/>
      <c r="AI25" s="554"/>
      <c r="AJ25" s="554"/>
      <c r="AK25" s="554"/>
      <c r="AL25" s="163" t="s">
        <v>284</v>
      </c>
      <c r="AM25" s="538"/>
      <c r="AN25" s="538"/>
      <c r="AO25" s="538"/>
      <c r="AP25" s="538"/>
      <c r="AQ25" s="538"/>
      <c r="AR25" s="539"/>
      <c r="AT25" s="3"/>
      <c r="AU25" s="3"/>
    </row>
    <row r="26" spans="1:47">
      <c r="N26" s="3"/>
      <c r="O26" s="3"/>
      <c r="P26" s="205" t="s">
        <v>638</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638</v>
      </c>
      <c r="AM26" s="179"/>
      <c r="AN26" s="179"/>
      <c r="AO26" s="179"/>
      <c r="AP26" s="179"/>
      <c r="AQ26" s="179"/>
      <c r="AR26" s="273"/>
      <c r="AT26" s="3"/>
      <c r="AU26" s="3"/>
    </row>
    <row r="27" spans="1:47">
      <c r="N27" s="3"/>
      <c r="O27" s="3"/>
      <c r="P27" s="185" t="s">
        <v>95</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95</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97</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97</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99</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99</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516</v>
      </c>
      <c r="O30" s="329"/>
      <c r="P30" s="144" t="s">
        <v>639</v>
      </c>
      <c r="Q30" s="144" t="s">
        <v>640</v>
      </c>
      <c r="R30" s="144" t="s">
        <v>641</v>
      </c>
      <c r="S30" s="550" t="str">
        <f>"Total MB Length to U3 (L0+L1+L2+L5+L6-2+L8-5) ["&amp;$B$2&amp;"]"</f>
        <v>Total MB Length to U3 (L0+L1+L2+L5+L6-2+L8-5) [mil]</v>
      </c>
      <c r="T30" s="550" t="str">
        <f>"Total Pad to Pin U3 (P1+L0+L1+L2+L5+L6-2+L8-5) ["&amp;$B$2&amp;"]"</f>
        <v>Total Pad to Pin U3 (P1+L0+L1+L2+L5+L6-2+L8-5) [mil]</v>
      </c>
      <c r="U30" s="551" t="str">
        <f>"Target Min Length to U3
["&amp;$B$2&amp;"]"</f>
        <v>Target Min Length to U3
[mil]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
["&amp;$B$2&amp;"]"</f>
        <v>Target Min Length to U7
[mil]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516</v>
      </c>
      <c r="AJ30" s="556" t="str">
        <f>"L6-2 Length Test (&lt;=" &amp; IF($B$2="mil",1,0.0254)*1000&amp;$B$2&amp;")"</f>
        <v>L6-2 Length Test (&lt;=1000mil)</v>
      </c>
      <c r="AK30" s="554"/>
      <c r="AL30" s="555" t="s">
        <v>516</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280</v>
      </c>
      <c r="O31" s="155"/>
      <c r="P31" s="156"/>
      <c r="Q31" s="156"/>
      <c r="R31" s="156"/>
      <c r="S31" s="156"/>
      <c r="T31" s="156"/>
      <c r="U31" s="156"/>
      <c r="V31" s="430"/>
      <c r="W31" s="156"/>
      <c r="X31" s="156"/>
      <c r="Y31" s="156"/>
      <c r="Z31" s="156"/>
      <c r="AA31" s="156"/>
      <c r="AB31" s="156"/>
      <c r="AC31" s="156"/>
      <c r="AD31" s="156"/>
      <c r="AE31" s="554"/>
      <c r="AF31" s="554"/>
      <c r="AG31" s="554"/>
      <c r="AH31" s="554"/>
      <c r="AI31" s="155" t="s">
        <v>280</v>
      </c>
      <c r="AJ31" s="156"/>
      <c r="AK31" s="554"/>
      <c r="AL31" s="155" t="s">
        <v>280</v>
      </c>
      <c r="AM31" s="156"/>
      <c r="AN31" s="156"/>
      <c r="AO31" s="156"/>
      <c r="AP31" s="158"/>
      <c r="AQ31" s="156"/>
      <c r="AR31" s="158"/>
      <c r="AS31" s="3"/>
      <c r="AU31" s="3"/>
    </row>
    <row r="32" spans="1:47" ht="12" customHeight="1">
      <c r="N32" s="263" t="s">
        <v>284</v>
      </c>
      <c r="O32" s="263"/>
      <c r="P32" s="166"/>
      <c r="Q32" s="166"/>
      <c r="R32" s="166"/>
      <c r="S32" s="166"/>
      <c r="T32" s="558" t="s">
        <v>296</v>
      </c>
      <c r="U32" s="542">
        <v>4646.5817322834646</v>
      </c>
      <c r="V32" s="539">
        <v>4648.851732283465</v>
      </c>
      <c r="W32" s="542"/>
      <c r="X32" s="168"/>
      <c r="Y32" s="166"/>
      <c r="Z32" s="558" t="s">
        <v>356</v>
      </c>
      <c r="AA32" s="542">
        <v>4665.351732283465</v>
      </c>
      <c r="AB32" s="541">
        <v>4665.351732283465</v>
      </c>
      <c r="AC32" s="542"/>
      <c r="AD32" s="168"/>
      <c r="AE32" s="554"/>
      <c r="AF32" s="554"/>
      <c r="AG32" s="554"/>
      <c r="AH32" s="554"/>
      <c r="AI32" s="163" t="s">
        <v>284</v>
      </c>
      <c r="AJ32" s="538"/>
      <c r="AK32" s="554"/>
      <c r="AL32" s="163" t="s">
        <v>284</v>
      </c>
      <c r="AM32" s="538"/>
      <c r="AN32" s="538"/>
      <c r="AO32" s="538"/>
      <c r="AP32" s="539"/>
      <c r="AQ32" s="538"/>
      <c r="AR32" s="539"/>
      <c r="AS32" s="3"/>
      <c r="AU32" s="3"/>
    </row>
    <row r="33" spans="14:47" ht="12" customHeight="1">
      <c r="N33" s="205" t="s">
        <v>638</v>
      </c>
      <c r="O33" s="410"/>
      <c r="P33" s="181"/>
      <c r="Q33" s="181"/>
      <c r="R33" s="181"/>
      <c r="S33" s="181"/>
      <c r="T33" s="181"/>
      <c r="U33" s="179"/>
      <c r="V33" s="570"/>
      <c r="W33" s="531"/>
      <c r="X33" s="179"/>
      <c r="Y33" s="181"/>
      <c r="Z33" s="181"/>
      <c r="AA33" s="179"/>
      <c r="AB33" s="531"/>
      <c r="AC33" s="531"/>
      <c r="AD33" s="179"/>
      <c r="AE33" s="554"/>
      <c r="AF33" s="554"/>
      <c r="AG33" s="554"/>
      <c r="AH33" s="554"/>
      <c r="AI33" s="155" t="s">
        <v>638</v>
      </c>
      <c r="AJ33" s="179"/>
      <c r="AK33" s="554"/>
      <c r="AL33" s="155" t="s">
        <v>638</v>
      </c>
      <c r="AM33" s="179"/>
      <c r="AN33" s="179"/>
      <c r="AO33" s="179"/>
      <c r="AP33" s="273"/>
      <c r="AQ33" s="179"/>
      <c r="AR33" s="273"/>
      <c r="AS33" s="3"/>
      <c r="AU33" s="3"/>
    </row>
    <row r="34" spans="14:47" ht="12" customHeight="1">
      <c r="N34" s="185" t="s">
        <v>95</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95</v>
      </c>
      <c r="AJ34" s="560" t="str">
        <f>IF(P34&lt;=IF($B$2="mil",1,0.0254)*1000,"Pass",IF($B$2="mil",1,0.0254)*1000-P34)</f>
        <v>Pass</v>
      </c>
      <c r="AK34" s="554"/>
      <c r="AL34" s="185" t="s">
        <v>95</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97</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97</v>
      </c>
      <c r="AJ35" s="560" t="str">
        <f>IF(P35&lt;=IF($B$2="mil",1,0.0254)*1000,"Pass",IF($B$2="mil",1,0.0254)*1000-P35)</f>
        <v>Pass</v>
      </c>
      <c r="AK35" s="554"/>
      <c r="AL35" s="240" t="s">
        <v>97</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99</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99</v>
      </c>
      <c r="AJ36" s="560" t="str">
        <f>IF(P36&lt;=IF($B$2="mil",1,0.0254)*1000,"Pass",IF($B$2="mil",1,0.0254)*1000-P36)</f>
        <v>Pass</v>
      </c>
      <c r="AK36" s="554"/>
      <c r="AL36" s="240" t="s">
        <v>99</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516</v>
      </c>
      <c r="O37" s="329"/>
      <c r="P37" s="144" t="s">
        <v>642</v>
      </c>
      <c r="Q37" s="144" t="s">
        <v>643</v>
      </c>
      <c r="R37" s="144" t="s">
        <v>644</v>
      </c>
      <c r="S37" s="550" t="str">
        <f>"Total MB Length to U4 (L0+L1+L2+L5+L6-2+L7-2+L8-7) ["&amp;$B$2&amp;"]"</f>
        <v>Total MB Length to U4 (L0+L1+L2+L5+L6-2+L7-2+L8-7) [mil]</v>
      </c>
      <c r="T37" s="550" t="str">
        <f>"Total Pad to Pin U4 (P1+LL0+L1+L2+L5+L6-2+L7-2+L8-7) ["&amp;$B$2&amp;"]"</f>
        <v>Total Pad to Pin U4 (P1+LL0+L1+L2+L5+L6-2+L7-2+L8-7) [mil]</v>
      </c>
      <c r="U37" s="551" t="str">
        <f>"Target Min Length  to U4
["&amp;$B$2&amp;"]"</f>
        <v>Target Min Length  to U4
[mil]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
["&amp;$B$2&amp;"]"</f>
        <v>Target Min Length  to U8
[mil]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516</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280</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280</v>
      </c>
      <c r="AL38" s="158"/>
      <c r="AM38" s="156"/>
      <c r="AN38" s="156"/>
      <c r="AO38" s="156"/>
      <c r="AP38" s="158"/>
      <c r="AQ38" s="156"/>
      <c r="AR38" s="158"/>
      <c r="AS38" s="3"/>
      <c r="AU38" s="3"/>
    </row>
    <row r="39" spans="14:47" ht="14.25" customHeight="1">
      <c r="N39" s="263" t="s">
        <v>284</v>
      </c>
      <c r="O39" s="263"/>
      <c r="P39" s="166"/>
      <c r="Q39" s="166"/>
      <c r="R39" s="166"/>
      <c r="S39" s="166"/>
      <c r="T39" s="558" t="s">
        <v>295</v>
      </c>
      <c r="U39" s="542">
        <v>4832.9417322834652</v>
      </c>
      <c r="V39" s="539">
        <v>4836.7017322834654</v>
      </c>
      <c r="W39" s="542"/>
      <c r="X39" s="168"/>
      <c r="Y39" s="166"/>
      <c r="Z39" s="558" t="s">
        <v>357</v>
      </c>
      <c r="AA39" s="542">
        <v>4813.2517322834647</v>
      </c>
      <c r="AB39" s="541">
        <v>4814.9817322834651</v>
      </c>
      <c r="AC39" s="542"/>
      <c r="AD39" s="168"/>
      <c r="AE39" s="554"/>
      <c r="AF39" s="554"/>
      <c r="AG39" s="554"/>
      <c r="AH39" s="554"/>
      <c r="AI39" s="554"/>
      <c r="AJ39" s="554"/>
      <c r="AK39" s="164" t="s">
        <v>284</v>
      </c>
      <c r="AL39" s="539"/>
      <c r="AM39" s="538"/>
      <c r="AN39" s="538"/>
      <c r="AO39" s="538"/>
      <c r="AP39" s="539"/>
      <c r="AQ39" s="538"/>
      <c r="AR39" s="539"/>
      <c r="AS39" s="3"/>
      <c r="AU39" s="3"/>
    </row>
    <row r="40" spans="14:47" ht="13.5" customHeight="1">
      <c r="N40" s="205" t="s">
        <v>638</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638</v>
      </c>
      <c r="AL40" s="273"/>
      <c r="AM40" s="179"/>
      <c r="AN40" s="179"/>
      <c r="AO40" s="179"/>
      <c r="AP40" s="273"/>
      <c r="AQ40" s="179"/>
      <c r="AR40" s="273"/>
      <c r="AS40" s="3"/>
      <c r="AU40" s="3"/>
    </row>
    <row r="41" spans="14:47" ht="11.25" customHeight="1">
      <c r="N41" s="185" t="s">
        <v>95</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95</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97</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97</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99</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99</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645</v>
      </c>
      <c r="G54" s="680" t="s">
        <v>646</v>
      </c>
      <c r="I54" s="6"/>
      <c r="V54" s="1"/>
    </row>
    <row r="55" spans="4:22">
      <c r="E55" s="5"/>
      <c r="F55" s="3"/>
      <c r="G55" s="79"/>
      <c r="H55" s="79"/>
      <c r="I55" s="6"/>
      <c r="V55" s="1"/>
    </row>
    <row r="56" spans="4:22">
      <c r="D56" s="377" t="s">
        <v>647</v>
      </c>
      <c r="E56" s="681" t="s">
        <v>648</v>
      </c>
      <c r="F56" s="681" t="s">
        <v>315</v>
      </c>
      <c r="G56" s="682" t="s">
        <v>321</v>
      </c>
      <c r="H56" s="682" t="s">
        <v>649</v>
      </c>
      <c r="I56" s="379" t="s">
        <v>647</v>
      </c>
      <c r="T56" s="1"/>
    </row>
    <row r="57" spans="4:22">
      <c r="D57" s="377" t="s">
        <v>647</v>
      </c>
      <c r="E57" s="681" t="s">
        <v>650</v>
      </c>
      <c r="F57" s="681" t="s">
        <v>316</v>
      </c>
      <c r="G57" s="682" t="s">
        <v>322</v>
      </c>
      <c r="H57" s="682" t="s">
        <v>651</v>
      </c>
      <c r="I57" s="379" t="s">
        <v>647</v>
      </c>
      <c r="T57" s="1"/>
    </row>
    <row r="58" spans="4:22">
      <c r="D58" s="377" t="s">
        <v>652</v>
      </c>
      <c r="E58" s="681" t="s">
        <v>653</v>
      </c>
      <c r="F58" s="681" t="s">
        <v>318</v>
      </c>
      <c r="G58" s="682" t="s">
        <v>323</v>
      </c>
      <c r="H58" s="682" t="s">
        <v>654</v>
      </c>
      <c r="I58" s="379" t="s">
        <v>652</v>
      </c>
      <c r="T58" s="1"/>
    </row>
    <row r="59" spans="4:22">
      <c r="D59" s="377" t="s">
        <v>652</v>
      </c>
      <c r="E59" s="681" t="s">
        <v>655</v>
      </c>
      <c r="F59" s="681" t="s">
        <v>317</v>
      </c>
      <c r="G59" s="682" t="s">
        <v>324</v>
      </c>
      <c r="H59" s="682" t="s">
        <v>656</v>
      </c>
      <c r="I59" s="379" t="s">
        <v>652</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241" priority="2" stopIfTrue="1" operator="notEqual">
      <formula>"Pass"</formula>
    </cfRule>
  </conditionalFormatting>
  <conditionalFormatting sqref="AD20:AD22 T10:T11 T7:T8 T13:T14">
    <cfRule type="cellIs" dxfId="240" priority="3" stopIfTrue="1" operator="equal">
      <formula>"Pass"</formula>
    </cfRule>
    <cfRule type="cellIs" dxfId="239" priority="4" stopIfTrue="1" operator="notEqual">
      <formula>"Pass"</formula>
    </cfRule>
  </conditionalFormatting>
  <conditionalFormatting sqref="A1 F1:AA1">
    <cfRule type="expression" dxfId="238" priority="5" stopIfTrue="1">
      <formula>$F$1 = "Fail"</formula>
    </cfRule>
    <cfRule type="expression" dxfId="237" priority="6" stopIfTrue="1">
      <formula>$F$1 = "Pass"</formula>
    </cfRule>
  </conditionalFormatting>
  <pageMargins left="0.75" right="0.75" top="1" bottom="1" header="0.5" footer="0.5"/>
  <pageSetup paperSize="9" orientation="portrait" verticalDpi="0" r:id="rId1"/>
  <headerFooter alignWithMargins="0"/>
  <legacyDrawing r:id="rId2"/>
  <oleObjects>
    <oleObject progId="Visio.Drawing.11" shapeId="30722" r:id="rId3"/>
    <oleObject progId="Visio.Drawing.11" shapeId="30723" r:id="rId4"/>
  </oleObjects>
</worksheet>
</file>

<file path=xl/worksheets/sheet3.xml><?xml version="1.0" encoding="utf-8"?>
<worksheet xmlns="http://schemas.openxmlformats.org/spreadsheetml/2006/main" xmlns:r="http://schemas.openxmlformats.org/officeDocument/2006/relationships">
  <sheetPr codeName="Sheet2" enableFormatConditionsCalculation="0">
    <tabColor indexed="41"/>
  </sheetPr>
  <dimension ref="A1:L170"/>
  <sheetViews>
    <sheetView workbookViewId="0">
      <selection activeCell="H7" sqref="H7"/>
    </sheetView>
  </sheetViews>
  <sheetFormatPr defaultColWidth="10.28515625" defaultRowHeight="16.5"/>
  <cols>
    <col min="1" max="1" width="25.7109375" style="705" customWidth="1"/>
    <col min="2" max="2" width="18.85546875" style="705" customWidth="1"/>
    <col min="3" max="3" width="27.5703125" style="705" customWidth="1"/>
    <col min="4" max="4" width="17.42578125" style="705" customWidth="1"/>
    <col min="5" max="5" width="26.140625" style="705" customWidth="1"/>
    <col min="6" max="6" width="23.42578125" style="705" customWidth="1"/>
    <col min="7" max="7" width="19" style="705" customWidth="1"/>
    <col min="8" max="8" width="13.7109375" style="705" customWidth="1"/>
    <col min="9" max="9" width="29.85546875" style="705" customWidth="1"/>
    <col min="10" max="10" width="11.7109375" style="705" customWidth="1"/>
    <col min="11" max="11" width="15.140625" style="705" customWidth="1"/>
    <col min="12" max="12" width="18.140625" style="705" customWidth="1"/>
    <col min="13" max="16384" width="10.28515625" style="705"/>
  </cols>
  <sheetData>
    <row r="1" spans="1:12" ht="28.5" thickBot="1">
      <c r="A1" s="1092" t="s">
        <v>688</v>
      </c>
      <c r="B1" s="1092"/>
      <c r="C1" s="1092"/>
      <c r="D1" s="706"/>
      <c r="E1" s="706"/>
      <c r="F1" s="706"/>
      <c r="I1" s="706"/>
    </row>
    <row r="2" spans="1:12" s="1243" customFormat="1" ht="51" thickTop="1" thickBot="1">
      <c r="A2" s="1237" t="s">
        <v>689</v>
      </c>
      <c r="B2" s="1238" t="s">
        <v>1050</v>
      </c>
      <c r="C2" s="1239" t="s">
        <v>3</v>
      </c>
      <c r="D2" s="1240" t="s">
        <v>1051</v>
      </c>
      <c r="E2" s="1240" t="s">
        <v>797</v>
      </c>
      <c r="F2" s="1241" t="s">
        <v>796</v>
      </c>
      <c r="G2" s="1241" t="s">
        <v>2</v>
      </c>
      <c r="H2" s="1239" t="s">
        <v>776</v>
      </c>
      <c r="I2" s="1239" t="s">
        <v>4</v>
      </c>
      <c r="J2" s="1239" t="s">
        <v>774</v>
      </c>
      <c r="K2" s="1239" t="s">
        <v>736</v>
      </c>
      <c r="L2" s="1242" t="s">
        <v>794</v>
      </c>
    </row>
    <row r="3" spans="1:12" s="712" customFormat="1" ht="17.25" thickTop="1">
      <c r="A3" s="851" t="s">
        <v>690</v>
      </c>
      <c r="B3" s="831"/>
      <c r="C3" s="746"/>
      <c r="D3" s="1244"/>
      <c r="E3" s="777">
        <f t="shared" ref="E3:E34" si="0">C3-D3</f>
        <v>0</v>
      </c>
      <c r="F3" s="702"/>
      <c r="G3" s="733" t="s">
        <v>691</v>
      </c>
      <c r="H3" s="702"/>
      <c r="I3" s="1080" t="s">
        <v>692</v>
      </c>
      <c r="J3" s="1083">
        <v>2</v>
      </c>
      <c r="K3" s="1086" t="s">
        <v>739</v>
      </c>
      <c r="L3" s="1089">
        <v>20</v>
      </c>
    </row>
    <row r="4" spans="1:12" s="712" customFormat="1" ht="18" customHeight="1" thickBot="1">
      <c r="A4" s="852" t="s">
        <v>693</v>
      </c>
      <c r="B4" s="836"/>
      <c r="C4" s="748"/>
      <c r="D4" s="1245"/>
      <c r="E4" s="778">
        <f t="shared" si="0"/>
        <v>0</v>
      </c>
      <c r="F4" s="698"/>
      <c r="G4" s="734">
        <f>F3-F4</f>
        <v>0</v>
      </c>
      <c r="H4" s="698"/>
      <c r="I4" s="1081"/>
      <c r="J4" s="1084"/>
      <c r="K4" s="1087"/>
      <c r="L4" s="1090"/>
    </row>
    <row r="5" spans="1:12" s="712" customFormat="1" ht="17.25" thickTop="1">
      <c r="A5" s="851" t="s">
        <v>694</v>
      </c>
      <c r="B5" s="831"/>
      <c r="C5" s="746"/>
      <c r="D5" s="1244"/>
      <c r="E5" s="777">
        <f t="shared" si="0"/>
        <v>0</v>
      </c>
      <c r="F5" s="702"/>
      <c r="G5" s="733">
        <f>F3-F5</f>
        <v>0</v>
      </c>
      <c r="H5" s="702"/>
      <c r="I5" s="1081"/>
      <c r="J5" s="1084"/>
      <c r="K5" s="1087"/>
      <c r="L5" s="1090"/>
    </row>
    <row r="6" spans="1:12" s="712" customFormat="1" ht="17.25" thickBot="1">
      <c r="A6" s="852" t="s">
        <v>695</v>
      </c>
      <c r="B6" s="836"/>
      <c r="C6" s="748"/>
      <c r="D6" s="1245"/>
      <c r="E6" s="778">
        <f t="shared" si="0"/>
        <v>0</v>
      </c>
      <c r="F6" s="698"/>
      <c r="G6" s="734">
        <f>F5-F6</f>
        <v>0</v>
      </c>
      <c r="H6" s="698"/>
      <c r="I6" s="1081"/>
      <c r="J6" s="1084"/>
      <c r="K6" s="1087"/>
      <c r="L6" s="1090"/>
    </row>
    <row r="7" spans="1:12" s="712" customFormat="1" ht="17.25" thickTop="1">
      <c r="A7" s="851" t="s">
        <v>696</v>
      </c>
      <c r="B7" s="831"/>
      <c r="C7" s="746"/>
      <c r="D7" s="1244"/>
      <c r="E7" s="777">
        <f t="shared" si="0"/>
        <v>0</v>
      </c>
      <c r="F7" s="702"/>
      <c r="G7" s="733">
        <f>F3-F7</f>
        <v>0</v>
      </c>
      <c r="H7" s="702"/>
      <c r="I7" s="1081"/>
      <c r="J7" s="1084"/>
      <c r="K7" s="1087"/>
      <c r="L7" s="1090"/>
    </row>
    <row r="8" spans="1:12" s="712" customFormat="1" ht="17.25" thickBot="1">
      <c r="A8" s="852" t="s">
        <v>697</v>
      </c>
      <c r="B8" s="836"/>
      <c r="C8" s="748"/>
      <c r="D8" s="1245"/>
      <c r="E8" s="778">
        <f t="shared" si="0"/>
        <v>0</v>
      </c>
      <c r="F8" s="698"/>
      <c r="G8" s="734">
        <f>F7-F8</f>
        <v>0</v>
      </c>
      <c r="H8" s="698"/>
      <c r="I8" s="1081"/>
      <c r="J8" s="1084"/>
      <c r="K8" s="1087"/>
      <c r="L8" s="1090"/>
    </row>
    <row r="9" spans="1:12" s="712" customFormat="1" ht="17.25" thickTop="1">
      <c r="A9" s="851" t="s">
        <v>698</v>
      </c>
      <c r="B9" s="831"/>
      <c r="C9" s="746"/>
      <c r="D9" s="1244"/>
      <c r="E9" s="777">
        <f t="shared" si="0"/>
        <v>0</v>
      </c>
      <c r="F9" s="702"/>
      <c r="G9" s="733">
        <f>F3-F9</f>
        <v>0</v>
      </c>
      <c r="H9" s="702"/>
      <c r="I9" s="1081"/>
      <c r="J9" s="1084"/>
      <c r="K9" s="1087"/>
      <c r="L9" s="1090"/>
    </row>
    <row r="10" spans="1:12" s="712" customFormat="1" ht="17.25" thickBot="1">
      <c r="A10" s="852" t="s">
        <v>699</v>
      </c>
      <c r="B10" s="836"/>
      <c r="C10" s="748"/>
      <c r="D10" s="1245"/>
      <c r="E10" s="778">
        <f t="shared" si="0"/>
        <v>0</v>
      </c>
      <c r="F10" s="698"/>
      <c r="G10" s="734">
        <f>F9-F10</f>
        <v>0</v>
      </c>
      <c r="H10" s="698"/>
      <c r="I10" s="1081"/>
      <c r="J10" s="1084"/>
      <c r="K10" s="1087"/>
      <c r="L10" s="1090"/>
    </row>
    <row r="11" spans="1:12" s="712" customFormat="1" ht="17.25" thickTop="1">
      <c r="A11" s="851" t="s">
        <v>700</v>
      </c>
      <c r="B11" s="831"/>
      <c r="C11" s="746"/>
      <c r="D11" s="1246"/>
      <c r="E11" s="777">
        <f t="shared" si="0"/>
        <v>0</v>
      </c>
      <c r="F11" s="701"/>
      <c r="G11" s="735">
        <f>F3-F11</f>
        <v>0</v>
      </c>
      <c r="H11" s="701"/>
      <c r="I11" s="1081"/>
      <c r="J11" s="1084"/>
      <c r="K11" s="1087"/>
      <c r="L11" s="1090"/>
    </row>
    <row r="12" spans="1:12" s="712" customFormat="1" ht="17.25" thickBot="1">
      <c r="A12" s="852" t="s">
        <v>701</v>
      </c>
      <c r="B12" s="836"/>
      <c r="C12" s="748"/>
      <c r="D12" s="1247"/>
      <c r="E12" s="778">
        <f t="shared" si="0"/>
        <v>0</v>
      </c>
      <c r="F12" s="703"/>
      <c r="G12" s="736">
        <f>F11-F12</f>
        <v>0</v>
      </c>
      <c r="H12" s="703"/>
      <c r="I12" s="1081"/>
      <c r="J12" s="1084"/>
      <c r="K12" s="1087"/>
      <c r="L12" s="1090"/>
    </row>
    <row r="13" spans="1:12" s="712" customFormat="1" ht="17.25" thickTop="1">
      <c r="A13" s="851" t="s">
        <v>702</v>
      </c>
      <c r="B13" s="831"/>
      <c r="C13" s="746"/>
      <c r="D13" s="1244"/>
      <c r="E13" s="777">
        <f t="shared" si="0"/>
        <v>0</v>
      </c>
      <c r="F13" s="702"/>
      <c r="G13" s="733">
        <f>F3-F13</f>
        <v>0</v>
      </c>
      <c r="H13" s="702"/>
      <c r="I13" s="1081"/>
      <c r="J13" s="1084"/>
      <c r="K13" s="1087"/>
      <c r="L13" s="1090"/>
    </row>
    <row r="14" spans="1:12" s="712" customFormat="1" ht="17.25" thickBot="1">
      <c r="A14" s="852" t="s">
        <v>703</v>
      </c>
      <c r="B14" s="836"/>
      <c r="C14" s="748"/>
      <c r="D14" s="1245"/>
      <c r="E14" s="778">
        <f t="shared" si="0"/>
        <v>0</v>
      </c>
      <c r="F14" s="698"/>
      <c r="G14" s="734">
        <f>F13-F14</f>
        <v>0</v>
      </c>
      <c r="H14" s="698"/>
      <c r="I14" s="1081"/>
      <c r="J14" s="1084"/>
      <c r="K14" s="1087"/>
      <c r="L14" s="1090"/>
    </row>
    <row r="15" spans="1:12" s="712" customFormat="1" ht="17.25" thickTop="1">
      <c r="A15" s="851" t="s">
        <v>704</v>
      </c>
      <c r="B15" s="831"/>
      <c r="C15" s="746"/>
      <c r="D15" s="1246"/>
      <c r="E15" s="777">
        <f t="shared" si="0"/>
        <v>0</v>
      </c>
      <c r="F15" s="701"/>
      <c r="G15" s="735">
        <f>F3-F15</f>
        <v>0</v>
      </c>
      <c r="H15" s="701"/>
      <c r="I15" s="1081"/>
      <c r="J15" s="1084"/>
      <c r="K15" s="1087"/>
      <c r="L15" s="1090"/>
    </row>
    <row r="16" spans="1:12" s="712" customFormat="1" ht="17.25" thickBot="1">
      <c r="A16" s="852" t="s">
        <v>705</v>
      </c>
      <c r="B16" s="836"/>
      <c r="C16" s="748"/>
      <c r="D16" s="1247"/>
      <c r="E16" s="778">
        <f t="shared" si="0"/>
        <v>0</v>
      </c>
      <c r="F16" s="703"/>
      <c r="G16" s="736">
        <f>F15-F16</f>
        <v>0</v>
      </c>
      <c r="H16" s="703"/>
      <c r="I16" s="1081"/>
      <c r="J16" s="1084"/>
      <c r="K16" s="1087"/>
      <c r="L16" s="1090"/>
    </row>
    <row r="17" spans="1:12" s="712" customFormat="1" ht="17.25" thickTop="1">
      <c r="A17" s="851" t="s">
        <v>706</v>
      </c>
      <c r="B17" s="831"/>
      <c r="C17" s="746"/>
      <c r="D17" s="1244"/>
      <c r="E17" s="777">
        <f t="shared" si="0"/>
        <v>0</v>
      </c>
      <c r="F17" s="702"/>
      <c r="G17" s="733">
        <f>F3-F17</f>
        <v>0</v>
      </c>
      <c r="H17" s="702"/>
      <c r="I17" s="1081"/>
      <c r="J17" s="1084"/>
      <c r="K17" s="1087"/>
      <c r="L17" s="1090"/>
    </row>
    <row r="18" spans="1:12" s="712" customFormat="1" ht="17.25" thickBot="1">
      <c r="A18" s="852" t="s">
        <v>707</v>
      </c>
      <c r="B18" s="836"/>
      <c r="C18" s="748"/>
      <c r="D18" s="1245"/>
      <c r="E18" s="778">
        <f t="shared" si="0"/>
        <v>0</v>
      </c>
      <c r="F18" s="698"/>
      <c r="G18" s="734">
        <f>F17-F18</f>
        <v>0</v>
      </c>
      <c r="H18" s="698"/>
      <c r="I18" s="1081"/>
      <c r="J18" s="1084"/>
      <c r="K18" s="1087"/>
      <c r="L18" s="1090"/>
    </row>
    <row r="19" spans="1:12" s="712" customFormat="1" ht="17.25" thickTop="1">
      <c r="A19" s="851" t="s">
        <v>708</v>
      </c>
      <c r="B19" s="831"/>
      <c r="C19" s="746"/>
      <c r="D19" s="1244"/>
      <c r="E19" s="777">
        <f t="shared" si="0"/>
        <v>0</v>
      </c>
      <c r="F19" s="702"/>
      <c r="G19" s="733">
        <f>F3-F19</f>
        <v>0</v>
      </c>
      <c r="H19" s="702"/>
      <c r="I19" s="1081"/>
      <c r="J19" s="1084"/>
      <c r="K19" s="1087"/>
      <c r="L19" s="1090"/>
    </row>
    <row r="20" spans="1:12" s="712" customFormat="1" ht="17.25" thickBot="1">
      <c r="A20" s="852" t="s">
        <v>709</v>
      </c>
      <c r="B20" s="836"/>
      <c r="C20" s="748"/>
      <c r="D20" s="1245"/>
      <c r="E20" s="778">
        <f t="shared" si="0"/>
        <v>0</v>
      </c>
      <c r="F20" s="698"/>
      <c r="G20" s="734">
        <f>F19-F20</f>
        <v>0</v>
      </c>
      <c r="H20" s="698"/>
      <c r="I20" s="1081"/>
      <c r="J20" s="1084"/>
      <c r="K20" s="1087"/>
      <c r="L20" s="1090"/>
    </row>
    <row r="21" spans="1:12" s="712" customFormat="1" ht="17.25" thickTop="1">
      <c r="A21" s="851" t="s">
        <v>710</v>
      </c>
      <c r="B21" s="831"/>
      <c r="C21" s="746"/>
      <c r="D21" s="1244"/>
      <c r="E21" s="777">
        <f t="shared" si="0"/>
        <v>0</v>
      </c>
      <c r="F21" s="702"/>
      <c r="G21" s="733">
        <f>F3-F21</f>
        <v>0</v>
      </c>
      <c r="H21" s="702"/>
      <c r="I21" s="1081"/>
      <c r="J21" s="1084"/>
      <c r="K21" s="1087"/>
      <c r="L21" s="1090"/>
    </row>
    <row r="22" spans="1:12" s="712" customFormat="1" ht="17.25" thickBot="1">
      <c r="A22" s="852" t="s">
        <v>711</v>
      </c>
      <c r="B22" s="836"/>
      <c r="C22" s="748"/>
      <c r="D22" s="1245"/>
      <c r="E22" s="778">
        <f t="shared" si="0"/>
        <v>0</v>
      </c>
      <c r="F22" s="698"/>
      <c r="G22" s="734">
        <f>F21-F22</f>
        <v>0</v>
      </c>
      <c r="H22" s="698"/>
      <c r="I22" s="1081"/>
      <c r="J22" s="1084"/>
      <c r="K22" s="1087"/>
      <c r="L22" s="1090"/>
    </row>
    <row r="23" spans="1:12" s="712" customFormat="1" ht="17.25" thickTop="1">
      <c r="A23" s="851" t="s">
        <v>712</v>
      </c>
      <c r="B23" s="831"/>
      <c r="C23" s="746"/>
      <c r="D23" s="1244"/>
      <c r="E23" s="777">
        <f t="shared" si="0"/>
        <v>0</v>
      </c>
      <c r="F23" s="702"/>
      <c r="G23" s="733">
        <f>F3-F23</f>
        <v>0</v>
      </c>
      <c r="H23" s="702"/>
      <c r="I23" s="1081"/>
      <c r="J23" s="1084"/>
      <c r="K23" s="1087"/>
      <c r="L23" s="1090"/>
    </row>
    <row r="24" spans="1:12" s="712" customFormat="1" ht="17.25" thickBot="1">
      <c r="A24" s="852" t="s">
        <v>713</v>
      </c>
      <c r="B24" s="836"/>
      <c r="C24" s="748"/>
      <c r="D24" s="1245"/>
      <c r="E24" s="778">
        <f t="shared" si="0"/>
        <v>0</v>
      </c>
      <c r="F24" s="698"/>
      <c r="G24" s="734">
        <f>F23-F24</f>
        <v>0</v>
      </c>
      <c r="H24" s="698"/>
      <c r="I24" s="1081"/>
      <c r="J24" s="1084"/>
      <c r="K24" s="1087"/>
      <c r="L24" s="1090"/>
    </row>
    <row r="25" spans="1:12" s="712" customFormat="1" ht="17.25" thickTop="1">
      <c r="A25" s="851" t="s">
        <v>714</v>
      </c>
      <c r="B25" s="831"/>
      <c r="C25" s="746"/>
      <c r="D25" s="1244"/>
      <c r="E25" s="777">
        <f t="shared" si="0"/>
        <v>0</v>
      </c>
      <c r="F25" s="702"/>
      <c r="G25" s="733">
        <f>F3-F25</f>
        <v>0</v>
      </c>
      <c r="H25" s="702"/>
      <c r="I25" s="1081"/>
      <c r="J25" s="1084"/>
      <c r="K25" s="1087"/>
      <c r="L25" s="1090"/>
    </row>
    <row r="26" spans="1:12" s="712" customFormat="1" ht="17.25" thickBot="1">
      <c r="A26" s="852" t="s">
        <v>715</v>
      </c>
      <c r="B26" s="836"/>
      <c r="C26" s="748"/>
      <c r="D26" s="1245"/>
      <c r="E26" s="778">
        <f t="shared" si="0"/>
        <v>0</v>
      </c>
      <c r="F26" s="698"/>
      <c r="G26" s="734">
        <f>F25-F26</f>
        <v>0</v>
      </c>
      <c r="H26" s="698"/>
      <c r="I26" s="1081"/>
      <c r="J26" s="1084"/>
      <c r="K26" s="1087"/>
      <c r="L26" s="1090"/>
    </row>
    <row r="27" spans="1:12" s="712" customFormat="1" ht="17.25" thickTop="1">
      <c r="A27" s="851" t="s">
        <v>716</v>
      </c>
      <c r="B27" s="831"/>
      <c r="C27" s="746"/>
      <c r="D27" s="1246"/>
      <c r="E27" s="777">
        <f t="shared" si="0"/>
        <v>0</v>
      </c>
      <c r="F27" s="701"/>
      <c r="G27" s="733">
        <f>F3-F27</f>
        <v>0</v>
      </c>
      <c r="H27" s="701"/>
      <c r="I27" s="1081"/>
      <c r="J27" s="1084"/>
      <c r="K27" s="1087"/>
      <c r="L27" s="1090"/>
    </row>
    <row r="28" spans="1:12" s="712" customFormat="1" ht="17.25" thickBot="1">
      <c r="A28" s="852" t="s">
        <v>717</v>
      </c>
      <c r="B28" s="836"/>
      <c r="C28" s="748"/>
      <c r="D28" s="1247"/>
      <c r="E28" s="778">
        <f t="shared" si="0"/>
        <v>0</v>
      </c>
      <c r="F28" s="703"/>
      <c r="G28" s="734">
        <f>F27-F28</f>
        <v>0</v>
      </c>
      <c r="H28" s="703"/>
      <c r="I28" s="1081"/>
      <c r="J28" s="1084"/>
      <c r="K28" s="1087"/>
      <c r="L28" s="1090"/>
    </row>
    <row r="29" spans="1:12" s="712" customFormat="1" ht="17.25" thickTop="1">
      <c r="A29" s="851" t="s">
        <v>718</v>
      </c>
      <c r="B29" s="831"/>
      <c r="C29" s="746"/>
      <c r="D29" s="1244"/>
      <c r="E29" s="777">
        <f t="shared" si="0"/>
        <v>0</v>
      </c>
      <c r="F29" s="702"/>
      <c r="G29" s="733">
        <f>F3-F29</f>
        <v>0</v>
      </c>
      <c r="H29" s="702"/>
      <c r="I29" s="1081"/>
      <c r="J29" s="1084"/>
      <c r="K29" s="1087"/>
      <c r="L29" s="1090"/>
    </row>
    <row r="30" spans="1:12" s="712" customFormat="1" ht="17.25" thickBot="1">
      <c r="A30" s="852" t="s">
        <v>719</v>
      </c>
      <c r="B30" s="836"/>
      <c r="C30" s="748"/>
      <c r="D30" s="1245"/>
      <c r="E30" s="778">
        <f t="shared" si="0"/>
        <v>0</v>
      </c>
      <c r="F30" s="698"/>
      <c r="G30" s="734">
        <f>F29-F30</f>
        <v>0</v>
      </c>
      <c r="H30" s="698"/>
      <c r="I30" s="1081"/>
      <c r="J30" s="1084"/>
      <c r="K30" s="1087"/>
      <c r="L30" s="1090"/>
    </row>
    <row r="31" spans="1:12" s="712" customFormat="1" ht="17.25" thickTop="1">
      <c r="A31" s="851" t="s">
        <v>720</v>
      </c>
      <c r="B31" s="831"/>
      <c r="C31" s="746"/>
      <c r="D31" s="1246"/>
      <c r="E31" s="777">
        <f t="shared" si="0"/>
        <v>0</v>
      </c>
      <c r="F31" s="701"/>
      <c r="G31" s="733">
        <f>F3-F31</f>
        <v>0</v>
      </c>
      <c r="H31" s="701"/>
      <c r="I31" s="1081"/>
      <c r="J31" s="1084"/>
      <c r="K31" s="1087"/>
      <c r="L31" s="1090"/>
    </row>
    <row r="32" spans="1:12" s="712" customFormat="1" ht="17.25" thickBot="1">
      <c r="A32" s="852" t="s">
        <v>721</v>
      </c>
      <c r="B32" s="836"/>
      <c r="C32" s="748"/>
      <c r="D32" s="1247"/>
      <c r="E32" s="778">
        <f t="shared" si="0"/>
        <v>0</v>
      </c>
      <c r="F32" s="703"/>
      <c r="G32" s="734">
        <f>F31-F32</f>
        <v>0</v>
      </c>
      <c r="H32" s="703"/>
      <c r="I32" s="1081"/>
      <c r="J32" s="1084"/>
      <c r="K32" s="1087"/>
      <c r="L32" s="1090"/>
    </row>
    <row r="33" spans="1:12" s="712" customFormat="1" ht="17.25" thickTop="1">
      <c r="A33" s="851" t="s">
        <v>722</v>
      </c>
      <c r="B33" s="831"/>
      <c r="C33" s="746"/>
      <c r="D33" s="1244"/>
      <c r="E33" s="777">
        <f t="shared" si="0"/>
        <v>0</v>
      </c>
      <c r="F33" s="702"/>
      <c r="G33" s="733">
        <f>F3-F33</f>
        <v>0</v>
      </c>
      <c r="H33" s="702"/>
      <c r="I33" s="1081"/>
      <c r="J33" s="1084"/>
      <c r="K33" s="1087"/>
      <c r="L33" s="1090"/>
    </row>
    <row r="34" spans="1:12" s="712" customFormat="1" ht="17.25" thickBot="1">
      <c r="A34" s="852" t="s">
        <v>723</v>
      </c>
      <c r="B34" s="836"/>
      <c r="C34" s="748"/>
      <c r="D34" s="1245"/>
      <c r="E34" s="778">
        <f t="shared" si="0"/>
        <v>0</v>
      </c>
      <c r="F34" s="698"/>
      <c r="G34" s="734">
        <f>F33-F34</f>
        <v>0</v>
      </c>
      <c r="H34" s="698"/>
      <c r="I34" s="1082"/>
      <c r="J34" s="1085"/>
      <c r="K34" s="1088"/>
      <c r="L34" s="1091"/>
    </row>
    <row r="35" spans="1:12" s="712" customFormat="1" ht="17.25" thickTop="1">
      <c r="A35" s="851" t="s">
        <v>724</v>
      </c>
      <c r="B35" s="831"/>
      <c r="C35" s="746"/>
      <c r="D35" s="1244"/>
      <c r="E35" s="777">
        <f t="shared" ref="E35:E66" si="1">C35-D35</f>
        <v>0</v>
      </c>
      <c r="F35" s="702"/>
      <c r="G35" s="733" t="s">
        <v>691</v>
      </c>
      <c r="H35" s="702"/>
      <c r="I35" s="1080" t="s">
        <v>692</v>
      </c>
      <c r="J35" s="1083">
        <v>2</v>
      </c>
      <c r="K35" s="1086" t="s">
        <v>739</v>
      </c>
      <c r="L35" s="1089">
        <v>20</v>
      </c>
    </row>
    <row r="36" spans="1:12" s="712" customFormat="1" ht="18" customHeight="1" thickBot="1">
      <c r="A36" s="852" t="s">
        <v>725</v>
      </c>
      <c r="B36" s="836"/>
      <c r="C36" s="748"/>
      <c r="D36" s="1245"/>
      <c r="E36" s="778">
        <f t="shared" si="1"/>
        <v>0</v>
      </c>
      <c r="F36" s="698"/>
      <c r="G36" s="734">
        <f>F35-F36</f>
        <v>0</v>
      </c>
      <c r="H36" s="698"/>
      <c r="I36" s="1081"/>
      <c r="J36" s="1084"/>
      <c r="K36" s="1087"/>
      <c r="L36" s="1090"/>
    </row>
    <row r="37" spans="1:12" s="712" customFormat="1" ht="17.25" thickTop="1">
      <c r="A37" s="851" t="s">
        <v>726</v>
      </c>
      <c r="B37" s="831"/>
      <c r="C37" s="746"/>
      <c r="D37" s="1244"/>
      <c r="E37" s="777">
        <f t="shared" si="1"/>
        <v>0</v>
      </c>
      <c r="F37" s="702"/>
      <c r="G37" s="733">
        <f>F35-F37</f>
        <v>0</v>
      </c>
      <c r="H37" s="702"/>
      <c r="I37" s="1081"/>
      <c r="J37" s="1084"/>
      <c r="K37" s="1087"/>
      <c r="L37" s="1090"/>
    </row>
    <row r="38" spans="1:12" s="712" customFormat="1" ht="17.25" thickBot="1">
      <c r="A38" s="852" t="s">
        <v>727</v>
      </c>
      <c r="B38" s="836"/>
      <c r="C38" s="748"/>
      <c r="D38" s="1245"/>
      <c r="E38" s="778">
        <f t="shared" si="1"/>
        <v>0</v>
      </c>
      <c r="F38" s="698"/>
      <c r="G38" s="734">
        <f>F37-F38</f>
        <v>0</v>
      </c>
      <c r="H38" s="698"/>
      <c r="I38" s="1081"/>
      <c r="J38" s="1084"/>
      <c r="K38" s="1087"/>
      <c r="L38" s="1090"/>
    </row>
    <row r="39" spans="1:12" s="712" customFormat="1" ht="17.25" thickTop="1">
      <c r="A39" s="851" t="s">
        <v>728</v>
      </c>
      <c r="B39" s="831"/>
      <c r="C39" s="746"/>
      <c r="D39" s="1244"/>
      <c r="E39" s="777">
        <f t="shared" si="1"/>
        <v>0</v>
      </c>
      <c r="F39" s="702"/>
      <c r="G39" s="733">
        <f>F35-F39</f>
        <v>0</v>
      </c>
      <c r="H39" s="702"/>
      <c r="I39" s="1081"/>
      <c r="J39" s="1084"/>
      <c r="K39" s="1087"/>
      <c r="L39" s="1090"/>
    </row>
    <row r="40" spans="1:12" s="712" customFormat="1" ht="17.25" thickBot="1">
      <c r="A40" s="852" t="s">
        <v>729</v>
      </c>
      <c r="B40" s="836"/>
      <c r="C40" s="748"/>
      <c r="D40" s="1245"/>
      <c r="E40" s="778">
        <f t="shared" si="1"/>
        <v>0</v>
      </c>
      <c r="F40" s="698"/>
      <c r="G40" s="734">
        <f>F39-F40</f>
        <v>0</v>
      </c>
      <c r="H40" s="698"/>
      <c r="I40" s="1081"/>
      <c r="J40" s="1084"/>
      <c r="K40" s="1087"/>
      <c r="L40" s="1090"/>
    </row>
    <row r="41" spans="1:12" s="712" customFormat="1" ht="17.25" thickTop="1">
      <c r="A41" s="851" t="s">
        <v>730</v>
      </c>
      <c r="B41" s="831"/>
      <c r="C41" s="746"/>
      <c r="D41" s="1244"/>
      <c r="E41" s="777">
        <f t="shared" si="1"/>
        <v>0</v>
      </c>
      <c r="F41" s="702"/>
      <c r="G41" s="733">
        <f>F35-F41</f>
        <v>0</v>
      </c>
      <c r="H41" s="702"/>
      <c r="I41" s="1081"/>
      <c r="J41" s="1084"/>
      <c r="K41" s="1087"/>
      <c r="L41" s="1090"/>
    </row>
    <row r="42" spans="1:12" s="712" customFormat="1" ht="17.25" thickBot="1">
      <c r="A42" s="852" t="s">
        <v>731</v>
      </c>
      <c r="B42" s="836"/>
      <c r="C42" s="748"/>
      <c r="D42" s="1245"/>
      <c r="E42" s="778">
        <f t="shared" si="1"/>
        <v>0</v>
      </c>
      <c r="F42" s="698"/>
      <c r="G42" s="734">
        <f>F41-F42</f>
        <v>0</v>
      </c>
      <c r="H42" s="698"/>
      <c r="I42" s="1081"/>
      <c r="J42" s="1084"/>
      <c r="K42" s="1087"/>
      <c r="L42" s="1090"/>
    </row>
    <row r="43" spans="1:12" s="712" customFormat="1" ht="17.25" thickTop="1">
      <c r="A43" s="851" t="s">
        <v>732</v>
      </c>
      <c r="B43" s="831"/>
      <c r="C43" s="746"/>
      <c r="D43" s="1246"/>
      <c r="E43" s="777">
        <f t="shared" si="1"/>
        <v>0</v>
      </c>
      <c r="F43" s="701"/>
      <c r="G43" s="735">
        <f>F35-F43</f>
        <v>0</v>
      </c>
      <c r="H43" s="701"/>
      <c r="I43" s="1081"/>
      <c r="J43" s="1084"/>
      <c r="K43" s="1087"/>
      <c r="L43" s="1090"/>
    </row>
    <row r="44" spans="1:12" s="712" customFormat="1" ht="17.25" thickBot="1">
      <c r="A44" s="852" t="s">
        <v>733</v>
      </c>
      <c r="B44" s="836"/>
      <c r="C44" s="748"/>
      <c r="D44" s="1247"/>
      <c r="E44" s="778">
        <f t="shared" si="1"/>
        <v>0</v>
      </c>
      <c r="F44" s="703"/>
      <c r="G44" s="736">
        <f>F43-F44</f>
        <v>0</v>
      </c>
      <c r="H44" s="703"/>
      <c r="I44" s="1081"/>
      <c r="J44" s="1084"/>
      <c r="K44" s="1087"/>
      <c r="L44" s="1090"/>
    </row>
    <row r="45" spans="1:12" s="712" customFormat="1" ht="17.25" thickTop="1">
      <c r="A45" s="851" t="s">
        <v>6</v>
      </c>
      <c r="B45" s="831"/>
      <c r="C45" s="746"/>
      <c r="D45" s="1244"/>
      <c r="E45" s="777">
        <f t="shared" si="1"/>
        <v>0</v>
      </c>
      <c r="F45" s="702"/>
      <c r="G45" s="733">
        <f>F35-F45</f>
        <v>0</v>
      </c>
      <c r="H45" s="702"/>
      <c r="I45" s="1081"/>
      <c r="J45" s="1084"/>
      <c r="K45" s="1087"/>
      <c r="L45" s="1090"/>
    </row>
    <row r="46" spans="1:12" s="712" customFormat="1" ht="17.25" thickBot="1">
      <c r="A46" s="852" t="s">
        <v>7</v>
      </c>
      <c r="B46" s="836"/>
      <c r="C46" s="748"/>
      <c r="D46" s="1245"/>
      <c r="E46" s="778">
        <f t="shared" si="1"/>
        <v>0</v>
      </c>
      <c r="F46" s="698"/>
      <c r="G46" s="734">
        <f>F45-F46</f>
        <v>0</v>
      </c>
      <c r="H46" s="698"/>
      <c r="I46" s="1081"/>
      <c r="J46" s="1084"/>
      <c r="K46" s="1087"/>
      <c r="L46" s="1090"/>
    </row>
    <row r="47" spans="1:12" s="712" customFormat="1" ht="17.25" thickTop="1">
      <c r="A47" s="851" t="s">
        <v>8</v>
      </c>
      <c r="B47" s="831"/>
      <c r="C47" s="746"/>
      <c r="D47" s="1246"/>
      <c r="E47" s="777">
        <f t="shared" si="1"/>
        <v>0</v>
      </c>
      <c r="F47" s="701"/>
      <c r="G47" s="735">
        <f>F35-F47</f>
        <v>0</v>
      </c>
      <c r="H47" s="701"/>
      <c r="I47" s="1081"/>
      <c r="J47" s="1084"/>
      <c r="K47" s="1087"/>
      <c r="L47" s="1090"/>
    </row>
    <row r="48" spans="1:12" s="712" customFormat="1" ht="17.25" thickBot="1">
      <c r="A48" s="852" t="s">
        <v>9</v>
      </c>
      <c r="B48" s="836"/>
      <c r="C48" s="748"/>
      <c r="D48" s="1247"/>
      <c r="E48" s="778">
        <f t="shared" si="1"/>
        <v>0</v>
      </c>
      <c r="F48" s="703"/>
      <c r="G48" s="736">
        <f>F47-F48</f>
        <v>0</v>
      </c>
      <c r="H48" s="703"/>
      <c r="I48" s="1081"/>
      <c r="J48" s="1084"/>
      <c r="K48" s="1087"/>
      <c r="L48" s="1090"/>
    </row>
    <row r="49" spans="1:12" s="712" customFormat="1" ht="17.25" thickTop="1">
      <c r="A49" s="851" t="s">
        <v>10</v>
      </c>
      <c r="B49" s="831"/>
      <c r="C49" s="746"/>
      <c r="D49" s="1244"/>
      <c r="E49" s="777">
        <f t="shared" si="1"/>
        <v>0</v>
      </c>
      <c r="F49" s="702"/>
      <c r="G49" s="733">
        <f>F35-F49</f>
        <v>0</v>
      </c>
      <c r="H49" s="702"/>
      <c r="I49" s="1081"/>
      <c r="J49" s="1084"/>
      <c r="K49" s="1087"/>
      <c r="L49" s="1090"/>
    </row>
    <row r="50" spans="1:12" s="712" customFormat="1" ht="17.25" thickBot="1">
      <c r="A50" s="852" t="s">
        <v>11</v>
      </c>
      <c r="B50" s="836"/>
      <c r="C50" s="748"/>
      <c r="D50" s="1245"/>
      <c r="E50" s="778">
        <f t="shared" si="1"/>
        <v>0</v>
      </c>
      <c r="F50" s="698"/>
      <c r="G50" s="734">
        <f>F49-F50</f>
        <v>0</v>
      </c>
      <c r="H50" s="698"/>
      <c r="I50" s="1081"/>
      <c r="J50" s="1084"/>
      <c r="K50" s="1087"/>
      <c r="L50" s="1090"/>
    </row>
    <row r="51" spans="1:12" s="712" customFormat="1" ht="17.25" thickTop="1">
      <c r="A51" s="851" t="s">
        <v>12</v>
      </c>
      <c r="B51" s="831"/>
      <c r="C51" s="746"/>
      <c r="D51" s="1244"/>
      <c r="E51" s="777">
        <f t="shared" si="1"/>
        <v>0</v>
      </c>
      <c r="F51" s="702"/>
      <c r="G51" s="733">
        <f>F35-F51</f>
        <v>0</v>
      </c>
      <c r="H51" s="702"/>
      <c r="I51" s="1081"/>
      <c r="J51" s="1084"/>
      <c r="K51" s="1087"/>
      <c r="L51" s="1090"/>
    </row>
    <row r="52" spans="1:12" s="712" customFormat="1" ht="17.25" thickBot="1">
      <c r="A52" s="852" t="s">
        <v>13</v>
      </c>
      <c r="B52" s="836"/>
      <c r="C52" s="748"/>
      <c r="D52" s="1245"/>
      <c r="E52" s="778">
        <f t="shared" si="1"/>
        <v>0</v>
      </c>
      <c r="F52" s="698"/>
      <c r="G52" s="734">
        <f>F51-F52</f>
        <v>0</v>
      </c>
      <c r="H52" s="698"/>
      <c r="I52" s="1081"/>
      <c r="J52" s="1084"/>
      <c r="K52" s="1087"/>
      <c r="L52" s="1090"/>
    </row>
    <row r="53" spans="1:12" s="712" customFormat="1" ht="17.25" thickTop="1">
      <c r="A53" s="851" t="s">
        <v>14</v>
      </c>
      <c r="B53" s="831"/>
      <c r="C53" s="746"/>
      <c r="D53" s="1244"/>
      <c r="E53" s="777">
        <f t="shared" si="1"/>
        <v>0</v>
      </c>
      <c r="F53" s="702"/>
      <c r="G53" s="733">
        <f>F35-F53</f>
        <v>0</v>
      </c>
      <c r="H53" s="702"/>
      <c r="I53" s="1081"/>
      <c r="J53" s="1084"/>
      <c r="K53" s="1087"/>
      <c r="L53" s="1090"/>
    </row>
    <row r="54" spans="1:12" s="712" customFormat="1" ht="17.25" thickBot="1">
      <c r="A54" s="852" t="s">
        <v>15</v>
      </c>
      <c r="B54" s="836"/>
      <c r="C54" s="748"/>
      <c r="D54" s="1245"/>
      <c r="E54" s="778">
        <f t="shared" si="1"/>
        <v>0</v>
      </c>
      <c r="F54" s="698"/>
      <c r="G54" s="734">
        <f>F53-F54</f>
        <v>0</v>
      </c>
      <c r="H54" s="698"/>
      <c r="I54" s="1081"/>
      <c r="J54" s="1084"/>
      <c r="K54" s="1087"/>
      <c r="L54" s="1090"/>
    </row>
    <row r="55" spans="1:12" s="712" customFormat="1" ht="17.25" thickTop="1">
      <c r="A55" s="851" t="s">
        <v>16</v>
      </c>
      <c r="B55" s="831"/>
      <c r="C55" s="746"/>
      <c r="D55" s="1244"/>
      <c r="E55" s="777">
        <f t="shared" si="1"/>
        <v>0</v>
      </c>
      <c r="F55" s="702"/>
      <c r="G55" s="733">
        <f>F35-F55</f>
        <v>0</v>
      </c>
      <c r="H55" s="702"/>
      <c r="I55" s="1081"/>
      <c r="J55" s="1084"/>
      <c r="K55" s="1087"/>
      <c r="L55" s="1090"/>
    </row>
    <row r="56" spans="1:12" s="712" customFormat="1" ht="17.25" thickBot="1">
      <c r="A56" s="852" t="s">
        <v>17</v>
      </c>
      <c r="B56" s="836"/>
      <c r="C56" s="748"/>
      <c r="D56" s="1245"/>
      <c r="E56" s="778">
        <f t="shared" si="1"/>
        <v>0</v>
      </c>
      <c r="F56" s="698"/>
      <c r="G56" s="734">
        <f>F55-F56</f>
        <v>0</v>
      </c>
      <c r="H56" s="698"/>
      <c r="I56" s="1081"/>
      <c r="J56" s="1084"/>
      <c r="K56" s="1087"/>
      <c r="L56" s="1090"/>
    </row>
    <row r="57" spans="1:12" s="712" customFormat="1" ht="17.25" thickTop="1">
      <c r="A57" s="851" t="s">
        <v>18</v>
      </c>
      <c r="B57" s="831"/>
      <c r="C57" s="746"/>
      <c r="D57" s="1244"/>
      <c r="E57" s="777">
        <f t="shared" si="1"/>
        <v>0</v>
      </c>
      <c r="F57" s="702"/>
      <c r="G57" s="733">
        <f>F35-F57</f>
        <v>0</v>
      </c>
      <c r="H57" s="702"/>
      <c r="I57" s="1081"/>
      <c r="J57" s="1084"/>
      <c r="K57" s="1087"/>
      <c r="L57" s="1090"/>
    </row>
    <row r="58" spans="1:12" s="712" customFormat="1" ht="17.25" thickBot="1">
      <c r="A58" s="852" t="s">
        <v>19</v>
      </c>
      <c r="B58" s="836"/>
      <c r="C58" s="748"/>
      <c r="D58" s="1245"/>
      <c r="E58" s="778">
        <f t="shared" si="1"/>
        <v>0</v>
      </c>
      <c r="F58" s="698"/>
      <c r="G58" s="734">
        <f>F57-F58</f>
        <v>0</v>
      </c>
      <c r="H58" s="698"/>
      <c r="I58" s="1081"/>
      <c r="J58" s="1084"/>
      <c r="K58" s="1087"/>
      <c r="L58" s="1090"/>
    </row>
    <row r="59" spans="1:12" s="712" customFormat="1" ht="17.25" thickTop="1">
      <c r="A59" s="851" t="s">
        <v>20</v>
      </c>
      <c r="B59" s="831"/>
      <c r="C59" s="746"/>
      <c r="D59" s="1246"/>
      <c r="E59" s="777">
        <f t="shared" si="1"/>
        <v>0</v>
      </c>
      <c r="F59" s="701"/>
      <c r="G59" s="733">
        <f>F35-F59</f>
        <v>0</v>
      </c>
      <c r="H59" s="701"/>
      <c r="I59" s="1081"/>
      <c r="J59" s="1084"/>
      <c r="K59" s="1087"/>
      <c r="L59" s="1090"/>
    </row>
    <row r="60" spans="1:12" s="712" customFormat="1" ht="17.25" thickBot="1">
      <c r="A60" s="852" t="s">
        <v>21</v>
      </c>
      <c r="B60" s="836"/>
      <c r="C60" s="748"/>
      <c r="D60" s="1247"/>
      <c r="E60" s="778">
        <f t="shared" si="1"/>
        <v>0</v>
      </c>
      <c r="F60" s="703"/>
      <c r="G60" s="734">
        <f>F59-F60</f>
        <v>0</v>
      </c>
      <c r="H60" s="703"/>
      <c r="I60" s="1081"/>
      <c r="J60" s="1084"/>
      <c r="K60" s="1087"/>
      <c r="L60" s="1090"/>
    </row>
    <row r="61" spans="1:12" s="712" customFormat="1" ht="17.25" thickTop="1">
      <c r="A61" s="851" t="s">
        <v>22</v>
      </c>
      <c r="B61" s="831"/>
      <c r="C61" s="746"/>
      <c r="D61" s="1244"/>
      <c r="E61" s="777">
        <f t="shared" si="1"/>
        <v>0</v>
      </c>
      <c r="F61" s="702"/>
      <c r="G61" s="733">
        <f>F35-F61</f>
        <v>0</v>
      </c>
      <c r="H61" s="702"/>
      <c r="I61" s="1081"/>
      <c r="J61" s="1084"/>
      <c r="K61" s="1087"/>
      <c r="L61" s="1090"/>
    </row>
    <row r="62" spans="1:12" s="712" customFormat="1" ht="17.25" thickBot="1">
      <c r="A62" s="852" t="s">
        <v>23</v>
      </c>
      <c r="B62" s="836"/>
      <c r="C62" s="748"/>
      <c r="D62" s="1245"/>
      <c r="E62" s="778">
        <f t="shared" si="1"/>
        <v>0</v>
      </c>
      <c r="F62" s="698"/>
      <c r="G62" s="734">
        <f>F61-F62</f>
        <v>0</v>
      </c>
      <c r="H62" s="698"/>
      <c r="I62" s="1081"/>
      <c r="J62" s="1084"/>
      <c r="K62" s="1087"/>
      <c r="L62" s="1090"/>
    </row>
    <row r="63" spans="1:12" s="712" customFormat="1" ht="17.25" thickTop="1">
      <c r="A63" s="851" t="s">
        <v>24</v>
      </c>
      <c r="B63" s="831"/>
      <c r="C63" s="746"/>
      <c r="D63" s="1246"/>
      <c r="E63" s="777">
        <f t="shared" si="1"/>
        <v>0</v>
      </c>
      <c r="F63" s="701"/>
      <c r="G63" s="733">
        <f>F35-F63</f>
        <v>0</v>
      </c>
      <c r="H63" s="701"/>
      <c r="I63" s="1081"/>
      <c r="J63" s="1084"/>
      <c r="K63" s="1087"/>
      <c r="L63" s="1090"/>
    </row>
    <row r="64" spans="1:12" s="712" customFormat="1" ht="17.25" thickBot="1">
      <c r="A64" s="852" t="s">
        <v>25</v>
      </c>
      <c r="B64" s="836"/>
      <c r="C64" s="748"/>
      <c r="D64" s="1247"/>
      <c r="E64" s="778">
        <f t="shared" si="1"/>
        <v>0</v>
      </c>
      <c r="F64" s="703"/>
      <c r="G64" s="734">
        <f>F63-F64</f>
        <v>0</v>
      </c>
      <c r="H64" s="703"/>
      <c r="I64" s="1081"/>
      <c r="J64" s="1084"/>
      <c r="K64" s="1087"/>
      <c r="L64" s="1090"/>
    </row>
    <row r="65" spans="1:12" s="712" customFormat="1" ht="17.25" thickTop="1">
      <c r="A65" s="851" t="s">
        <v>26</v>
      </c>
      <c r="B65" s="831"/>
      <c r="C65" s="746"/>
      <c r="D65" s="1244"/>
      <c r="E65" s="777">
        <f t="shared" si="1"/>
        <v>0</v>
      </c>
      <c r="F65" s="702"/>
      <c r="G65" s="733">
        <f>F35-F65</f>
        <v>0</v>
      </c>
      <c r="H65" s="702"/>
      <c r="I65" s="1081"/>
      <c r="J65" s="1084"/>
      <c r="K65" s="1087"/>
      <c r="L65" s="1090"/>
    </row>
    <row r="66" spans="1:12" s="712" customFormat="1" ht="17.25" thickBot="1">
      <c r="A66" s="852" t="s">
        <v>27</v>
      </c>
      <c r="B66" s="836"/>
      <c r="C66" s="748"/>
      <c r="D66" s="1245"/>
      <c r="E66" s="778">
        <f t="shared" si="1"/>
        <v>0</v>
      </c>
      <c r="F66" s="698"/>
      <c r="G66" s="734">
        <f>F65-F66</f>
        <v>0</v>
      </c>
      <c r="H66" s="698"/>
      <c r="I66" s="1082"/>
      <c r="J66" s="1085"/>
      <c r="K66" s="1088"/>
      <c r="L66" s="1091"/>
    </row>
    <row r="67" spans="1:12" ht="17.25" thickTop="1">
      <c r="C67" s="749"/>
      <c r="F67" s="737"/>
      <c r="G67" s="737"/>
      <c r="H67" s="737"/>
      <c r="I67" s="737"/>
      <c r="J67" s="737"/>
    </row>
    <row r="68" spans="1:12">
      <c r="C68" s="749"/>
      <c r="F68" s="737"/>
      <c r="G68" s="737"/>
      <c r="H68" s="737"/>
      <c r="I68" s="737"/>
      <c r="J68" s="737"/>
    </row>
    <row r="69" spans="1:12">
      <c r="C69" s="749"/>
      <c r="F69" s="737"/>
      <c r="G69" s="737"/>
      <c r="H69" s="737"/>
      <c r="I69" s="737"/>
      <c r="J69" s="737"/>
    </row>
    <row r="70" spans="1:12">
      <c r="C70" s="749"/>
      <c r="G70" s="737"/>
      <c r="H70" s="737"/>
      <c r="I70" s="737"/>
      <c r="J70" s="737"/>
      <c r="K70" s="737"/>
    </row>
    <row r="71" spans="1:12">
      <c r="C71" s="749"/>
      <c r="G71" s="737"/>
      <c r="H71" s="737"/>
      <c r="I71" s="737"/>
      <c r="J71" s="737"/>
      <c r="K71" s="737"/>
    </row>
    <row r="72" spans="1:12">
      <c r="C72" s="749"/>
      <c r="G72" s="737"/>
      <c r="H72" s="737"/>
      <c r="I72" s="737"/>
      <c r="J72" s="737"/>
      <c r="K72" s="737"/>
    </row>
    <row r="73" spans="1:12">
      <c r="C73" s="749"/>
      <c r="G73" s="737"/>
      <c r="H73" s="737"/>
      <c r="I73" s="737"/>
      <c r="J73" s="737"/>
      <c r="K73" s="737"/>
    </row>
    <row r="74" spans="1:12">
      <c r="C74" s="749"/>
      <c r="G74" s="737"/>
      <c r="H74" s="737"/>
      <c r="I74" s="737"/>
      <c r="J74" s="737"/>
      <c r="K74" s="737"/>
    </row>
    <row r="75" spans="1:12">
      <c r="C75" s="749"/>
      <c r="G75" s="737"/>
      <c r="H75" s="737"/>
      <c r="I75" s="737"/>
      <c r="J75" s="737"/>
      <c r="K75" s="737"/>
    </row>
    <row r="76" spans="1:12">
      <c r="C76" s="749"/>
      <c r="G76" s="737"/>
      <c r="H76" s="737"/>
      <c r="I76" s="737"/>
      <c r="J76" s="737"/>
      <c r="K76" s="737"/>
    </row>
    <row r="77" spans="1:12">
      <c r="C77" s="749"/>
      <c r="G77" s="737"/>
      <c r="H77" s="737"/>
      <c r="I77" s="737"/>
      <c r="J77" s="737"/>
      <c r="K77" s="737"/>
    </row>
    <row r="78" spans="1:12">
      <c r="C78" s="749"/>
      <c r="G78" s="737"/>
      <c r="H78" s="737"/>
      <c r="I78" s="737"/>
      <c r="J78" s="737"/>
      <c r="K78" s="737"/>
    </row>
    <row r="79" spans="1:12">
      <c r="C79" s="749"/>
      <c r="G79" s="737"/>
      <c r="H79" s="737"/>
      <c r="I79" s="737"/>
      <c r="J79" s="737"/>
      <c r="K79" s="737"/>
    </row>
    <row r="80" spans="1:12">
      <c r="C80" s="749"/>
      <c r="G80" s="737"/>
      <c r="H80" s="737"/>
      <c r="I80" s="737"/>
      <c r="J80" s="737"/>
      <c r="K80" s="737"/>
    </row>
    <row r="81" spans="3:11">
      <c r="C81" s="749"/>
      <c r="G81" s="737"/>
      <c r="H81" s="737"/>
      <c r="I81" s="737"/>
      <c r="J81" s="737"/>
      <c r="K81" s="737"/>
    </row>
    <row r="82" spans="3:11">
      <c r="C82" s="749"/>
      <c r="G82" s="737"/>
      <c r="H82" s="737"/>
      <c r="I82" s="737"/>
      <c r="J82" s="737"/>
      <c r="K82" s="737"/>
    </row>
    <row r="83" spans="3:11">
      <c r="C83" s="749"/>
      <c r="G83" s="737"/>
      <c r="H83" s="737"/>
      <c r="I83" s="737"/>
      <c r="J83" s="737"/>
      <c r="K83" s="737"/>
    </row>
    <row r="84" spans="3:11">
      <c r="C84" s="749"/>
      <c r="G84" s="737"/>
      <c r="H84" s="737"/>
      <c r="I84" s="737"/>
      <c r="J84" s="737"/>
      <c r="K84" s="737"/>
    </row>
    <row r="85" spans="3:11">
      <c r="C85" s="749"/>
      <c r="G85" s="737"/>
      <c r="H85" s="737"/>
      <c r="I85" s="737"/>
      <c r="J85" s="737"/>
      <c r="K85" s="737"/>
    </row>
    <row r="86" spans="3:11">
      <c r="G86" s="737"/>
      <c r="H86" s="737"/>
      <c r="I86" s="737"/>
      <c r="J86" s="737"/>
      <c r="K86" s="737"/>
    </row>
    <row r="87" spans="3:11">
      <c r="G87" s="737"/>
      <c r="H87" s="737"/>
      <c r="I87" s="737"/>
      <c r="J87" s="737"/>
      <c r="K87" s="737"/>
    </row>
    <row r="88" spans="3:11">
      <c r="G88" s="737"/>
      <c r="H88" s="737"/>
      <c r="I88" s="737"/>
      <c r="J88" s="737"/>
      <c r="K88" s="737"/>
    </row>
    <row r="89" spans="3:11">
      <c r="G89" s="737"/>
      <c r="H89" s="737"/>
      <c r="I89" s="737"/>
      <c r="J89" s="737"/>
      <c r="K89" s="737"/>
    </row>
    <row r="90" spans="3:11">
      <c r="G90" s="737"/>
      <c r="H90" s="737"/>
      <c r="I90" s="737"/>
      <c r="J90" s="737"/>
      <c r="K90" s="737"/>
    </row>
    <row r="91" spans="3:11">
      <c r="G91" s="737"/>
      <c r="H91" s="737"/>
      <c r="I91" s="737"/>
      <c r="J91" s="737"/>
      <c r="K91" s="737"/>
    </row>
    <row r="92" spans="3:11">
      <c r="G92" s="737"/>
      <c r="H92" s="737"/>
      <c r="I92" s="737"/>
      <c r="J92" s="737"/>
      <c r="K92" s="737"/>
    </row>
    <row r="93" spans="3:11">
      <c r="G93" s="737"/>
      <c r="H93" s="737"/>
      <c r="I93" s="737"/>
      <c r="J93" s="737"/>
      <c r="K93" s="737"/>
    </row>
    <row r="94" spans="3:11">
      <c r="G94" s="737"/>
      <c r="H94" s="737"/>
      <c r="I94" s="737"/>
      <c r="J94" s="737"/>
      <c r="K94" s="737"/>
    </row>
    <row r="95" spans="3:11">
      <c r="G95" s="737"/>
      <c r="H95" s="737"/>
      <c r="I95" s="737"/>
      <c r="J95" s="737"/>
      <c r="K95" s="737"/>
    </row>
    <row r="96" spans="3:11">
      <c r="G96" s="737"/>
      <c r="H96" s="737"/>
      <c r="I96" s="737"/>
      <c r="J96" s="737"/>
      <c r="K96" s="737"/>
    </row>
    <row r="97" spans="7:11">
      <c r="G97" s="737"/>
      <c r="H97" s="737"/>
      <c r="I97" s="737"/>
      <c r="J97" s="737"/>
      <c r="K97" s="737"/>
    </row>
    <row r="98" spans="7:11">
      <c r="G98" s="737"/>
      <c r="H98" s="737"/>
      <c r="I98" s="737"/>
      <c r="J98" s="737"/>
      <c r="K98" s="737"/>
    </row>
    <row r="99" spans="7:11">
      <c r="G99" s="737"/>
      <c r="H99" s="737"/>
      <c r="I99" s="737"/>
      <c r="J99" s="737"/>
      <c r="K99" s="737"/>
    </row>
    <row r="100" spans="7:11">
      <c r="G100" s="737"/>
      <c r="H100" s="737"/>
      <c r="I100" s="737"/>
      <c r="J100" s="737"/>
      <c r="K100" s="737"/>
    </row>
    <row r="101" spans="7:11">
      <c r="G101" s="737"/>
      <c r="H101" s="737"/>
      <c r="I101" s="737"/>
      <c r="J101" s="737"/>
      <c r="K101" s="737"/>
    </row>
    <row r="102" spans="7:11">
      <c r="G102" s="737"/>
      <c r="H102" s="737"/>
      <c r="I102" s="737"/>
      <c r="J102" s="737"/>
      <c r="K102" s="737"/>
    </row>
    <row r="103" spans="7:11">
      <c r="G103" s="737"/>
      <c r="H103" s="737"/>
      <c r="I103" s="737"/>
      <c r="J103" s="737"/>
      <c r="K103" s="737"/>
    </row>
    <row r="104" spans="7:11">
      <c r="G104" s="737"/>
      <c r="H104" s="737"/>
      <c r="I104" s="737"/>
      <c r="J104" s="737"/>
      <c r="K104" s="737"/>
    </row>
    <row r="105" spans="7:11">
      <c r="G105" s="737"/>
      <c r="H105" s="737"/>
      <c r="I105" s="737"/>
      <c r="J105" s="737"/>
      <c r="K105" s="737"/>
    </row>
    <row r="106" spans="7:11">
      <c r="G106" s="737"/>
      <c r="H106" s="737"/>
      <c r="I106" s="737"/>
      <c r="J106" s="737"/>
      <c r="K106" s="737"/>
    </row>
    <row r="107" spans="7:11">
      <c r="G107" s="737"/>
      <c r="H107" s="737"/>
      <c r="I107" s="737"/>
      <c r="J107" s="737"/>
      <c r="K107" s="737"/>
    </row>
    <row r="108" spans="7:11">
      <c r="G108" s="737"/>
      <c r="H108" s="737"/>
      <c r="I108" s="737"/>
      <c r="J108" s="737"/>
      <c r="K108" s="737"/>
    </row>
    <row r="109" spans="7:11">
      <c r="G109" s="737"/>
      <c r="H109" s="737"/>
      <c r="I109" s="737"/>
      <c r="J109" s="737"/>
      <c r="K109" s="737"/>
    </row>
    <row r="110" spans="7:11">
      <c r="G110" s="737"/>
      <c r="H110" s="737"/>
      <c r="I110" s="737"/>
      <c r="J110" s="737"/>
      <c r="K110" s="737"/>
    </row>
    <row r="111" spans="7:11">
      <c r="G111" s="737"/>
      <c r="H111" s="737"/>
      <c r="I111" s="737"/>
      <c r="J111" s="737"/>
      <c r="K111" s="737"/>
    </row>
    <row r="112" spans="7:11">
      <c r="G112" s="737"/>
      <c r="H112" s="737"/>
      <c r="I112" s="737"/>
      <c r="J112" s="737"/>
      <c r="K112" s="737"/>
    </row>
    <row r="113" spans="7:11">
      <c r="G113" s="737"/>
      <c r="H113" s="737"/>
      <c r="I113" s="737"/>
      <c r="J113" s="737"/>
      <c r="K113" s="737"/>
    </row>
    <row r="114" spans="7:11">
      <c r="G114" s="737"/>
      <c r="H114" s="737"/>
      <c r="I114" s="737"/>
      <c r="J114" s="737"/>
      <c r="K114" s="737"/>
    </row>
    <row r="115" spans="7:11">
      <c r="G115" s="737"/>
      <c r="H115" s="737"/>
      <c r="I115" s="737"/>
      <c r="J115" s="737"/>
      <c r="K115" s="737"/>
    </row>
    <row r="116" spans="7:11">
      <c r="G116" s="737"/>
      <c r="H116" s="737"/>
      <c r="I116" s="737"/>
      <c r="J116" s="737"/>
      <c r="K116" s="737"/>
    </row>
    <row r="117" spans="7:11">
      <c r="G117" s="737"/>
      <c r="H117" s="737"/>
      <c r="I117" s="737"/>
      <c r="J117" s="737"/>
      <c r="K117" s="737"/>
    </row>
    <row r="118" spans="7:11">
      <c r="G118" s="737"/>
      <c r="H118" s="737"/>
      <c r="I118" s="737"/>
      <c r="J118" s="737"/>
      <c r="K118" s="737"/>
    </row>
    <row r="119" spans="7:11">
      <c r="G119" s="737"/>
      <c r="H119" s="737"/>
      <c r="I119" s="737"/>
      <c r="J119" s="737"/>
      <c r="K119" s="737"/>
    </row>
    <row r="120" spans="7:11">
      <c r="G120" s="737"/>
      <c r="H120" s="737"/>
      <c r="I120" s="737"/>
      <c r="J120" s="737"/>
      <c r="K120" s="737"/>
    </row>
    <row r="121" spans="7:11">
      <c r="G121" s="737"/>
      <c r="H121" s="737"/>
      <c r="I121" s="737"/>
      <c r="J121" s="737"/>
      <c r="K121" s="737"/>
    </row>
    <row r="122" spans="7:11">
      <c r="G122" s="737"/>
      <c r="H122" s="737"/>
      <c r="I122" s="737"/>
      <c r="J122" s="737"/>
      <c r="K122" s="737"/>
    </row>
    <row r="123" spans="7:11">
      <c r="G123" s="737"/>
      <c r="H123" s="737"/>
      <c r="I123" s="737"/>
      <c r="J123" s="737"/>
      <c r="K123" s="737"/>
    </row>
    <row r="124" spans="7:11">
      <c r="G124" s="737"/>
      <c r="H124" s="737"/>
      <c r="I124" s="737"/>
      <c r="J124" s="737"/>
      <c r="K124" s="737"/>
    </row>
    <row r="125" spans="7:11">
      <c r="G125" s="737"/>
      <c r="H125" s="737"/>
      <c r="I125" s="737"/>
      <c r="J125" s="737"/>
      <c r="K125" s="737"/>
    </row>
    <row r="126" spans="7:11">
      <c r="G126" s="737"/>
      <c r="H126" s="737"/>
      <c r="I126" s="737"/>
      <c r="J126" s="737"/>
      <c r="K126" s="737"/>
    </row>
    <row r="127" spans="7:11">
      <c r="G127" s="737"/>
      <c r="H127" s="737"/>
      <c r="I127" s="737"/>
      <c r="J127" s="737"/>
      <c r="K127" s="737"/>
    </row>
    <row r="128" spans="7:11">
      <c r="G128" s="737"/>
      <c r="H128" s="737"/>
      <c r="I128" s="737"/>
      <c r="J128" s="737"/>
      <c r="K128" s="737"/>
    </row>
    <row r="129" spans="7:11">
      <c r="G129" s="737"/>
      <c r="H129" s="737"/>
      <c r="I129" s="737"/>
      <c r="J129" s="737"/>
      <c r="K129" s="737"/>
    </row>
    <row r="130" spans="7:11">
      <c r="G130" s="737"/>
      <c r="H130" s="737"/>
      <c r="I130" s="737"/>
      <c r="J130" s="737"/>
      <c r="K130" s="737"/>
    </row>
    <row r="131" spans="7:11">
      <c r="G131" s="737"/>
      <c r="H131" s="737"/>
      <c r="I131" s="737"/>
      <c r="J131" s="737"/>
      <c r="K131" s="737"/>
    </row>
    <row r="132" spans="7:11">
      <c r="G132" s="737"/>
      <c r="H132" s="737"/>
      <c r="I132" s="737"/>
      <c r="J132" s="737"/>
      <c r="K132" s="737"/>
    </row>
    <row r="133" spans="7:11">
      <c r="G133" s="737"/>
      <c r="H133" s="737"/>
      <c r="I133" s="737"/>
      <c r="J133" s="737"/>
      <c r="K133" s="737"/>
    </row>
    <row r="134" spans="7:11">
      <c r="G134" s="737"/>
      <c r="H134" s="737"/>
      <c r="I134" s="737"/>
      <c r="J134" s="737"/>
      <c r="K134" s="737"/>
    </row>
    <row r="135" spans="7:11">
      <c r="G135" s="737"/>
      <c r="H135" s="737"/>
      <c r="I135" s="737"/>
      <c r="J135" s="737"/>
      <c r="K135" s="737"/>
    </row>
    <row r="136" spans="7:11">
      <c r="G136" s="737"/>
      <c r="H136" s="737"/>
      <c r="I136" s="737"/>
      <c r="J136" s="737"/>
      <c r="K136" s="737"/>
    </row>
    <row r="137" spans="7:11">
      <c r="G137" s="737"/>
      <c r="H137" s="737"/>
      <c r="I137" s="737"/>
      <c r="J137" s="737"/>
      <c r="K137" s="737"/>
    </row>
    <row r="138" spans="7:11">
      <c r="G138" s="737"/>
      <c r="H138" s="737"/>
      <c r="I138" s="737"/>
      <c r="J138" s="737"/>
      <c r="K138" s="737"/>
    </row>
    <row r="139" spans="7:11">
      <c r="G139" s="737"/>
      <c r="H139" s="737"/>
      <c r="I139" s="737"/>
      <c r="J139" s="737"/>
      <c r="K139" s="737"/>
    </row>
    <row r="140" spans="7:11">
      <c r="G140" s="737"/>
      <c r="H140" s="737"/>
      <c r="I140" s="737"/>
      <c r="J140" s="737"/>
      <c r="K140" s="737"/>
    </row>
    <row r="141" spans="7:11">
      <c r="G141" s="737"/>
      <c r="H141" s="737"/>
      <c r="I141" s="737"/>
      <c r="J141" s="737"/>
      <c r="K141" s="737"/>
    </row>
    <row r="142" spans="7:11">
      <c r="G142" s="737"/>
      <c r="H142" s="737"/>
      <c r="I142" s="737"/>
      <c r="J142" s="737"/>
      <c r="K142" s="737"/>
    </row>
    <row r="143" spans="7:11">
      <c r="G143" s="737"/>
      <c r="H143" s="737"/>
      <c r="I143" s="737"/>
      <c r="J143" s="737"/>
      <c r="K143" s="737"/>
    </row>
    <row r="144" spans="7:11">
      <c r="G144" s="737"/>
      <c r="H144" s="737"/>
      <c r="I144" s="737"/>
      <c r="J144" s="737"/>
      <c r="K144" s="737"/>
    </row>
    <row r="145" spans="7:11">
      <c r="G145" s="737"/>
      <c r="H145" s="737"/>
      <c r="I145" s="737"/>
      <c r="J145" s="737"/>
      <c r="K145" s="737"/>
    </row>
    <row r="146" spans="7:11">
      <c r="G146" s="737"/>
      <c r="H146" s="737"/>
      <c r="I146" s="737"/>
      <c r="J146" s="737"/>
      <c r="K146" s="737"/>
    </row>
    <row r="147" spans="7:11">
      <c r="G147" s="737"/>
      <c r="H147" s="737"/>
      <c r="I147" s="737"/>
      <c r="J147" s="737"/>
      <c r="K147" s="737"/>
    </row>
    <row r="148" spans="7:11">
      <c r="G148" s="737"/>
      <c r="H148" s="737"/>
      <c r="I148" s="737"/>
      <c r="J148" s="737"/>
      <c r="K148" s="737"/>
    </row>
    <row r="149" spans="7:11">
      <c r="G149" s="737"/>
      <c r="H149" s="737"/>
      <c r="I149" s="737"/>
      <c r="J149" s="737"/>
      <c r="K149" s="737"/>
    </row>
    <row r="150" spans="7:11">
      <c r="G150" s="737"/>
      <c r="H150" s="737"/>
      <c r="I150" s="737"/>
      <c r="J150" s="737"/>
      <c r="K150" s="737"/>
    </row>
    <row r="151" spans="7:11">
      <c r="G151" s="737"/>
      <c r="H151" s="737"/>
      <c r="I151" s="737"/>
      <c r="J151" s="737"/>
      <c r="K151" s="737"/>
    </row>
    <row r="152" spans="7:11">
      <c r="G152" s="737"/>
      <c r="H152" s="737"/>
      <c r="I152" s="737"/>
      <c r="J152" s="737"/>
      <c r="K152" s="737"/>
    </row>
    <row r="153" spans="7:11">
      <c r="G153" s="737"/>
      <c r="H153" s="737"/>
      <c r="I153" s="737"/>
      <c r="J153" s="737"/>
      <c r="K153" s="737"/>
    </row>
    <row r="154" spans="7:11">
      <c r="G154" s="737"/>
      <c r="H154" s="737"/>
      <c r="I154" s="737"/>
      <c r="J154" s="737"/>
      <c r="K154" s="737"/>
    </row>
    <row r="155" spans="7:11">
      <c r="G155" s="737"/>
      <c r="H155" s="737"/>
      <c r="I155" s="737"/>
      <c r="J155" s="737"/>
      <c r="K155" s="737"/>
    </row>
    <row r="156" spans="7:11">
      <c r="G156" s="737"/>
      <c r="H156" s="737"/>
      <c r="I156" s="737"/>
      <c r="J156" s="737"/>
      <c r="K156" s="737"/>
    </row>
    <row r="157" spans="7:11">
      <c r="G157" s="737"/>
      <c r="H157" s="737"/>
      <c r="I157" s="737"/>
      <c r="J157" s="737"/>
      <c r="K157" s="737"/>
    </row>
    <row r="158" spans="7:11">
      <c r="G158" s="737"/>
      <c r="H158" s="737"/>
      <c r="I158" s="737"/>
      <c r="J158" s="737"/>
      <c r="K158" s="737"/>
    </row>
    <row r="159" spans="7:11">
      <c r="G159" s="737"/>
      <c r="H159" s="737"/>
      <c r="I159" s="737"/>
      <c r="J159" s="737"/>
      <c r="K159" s="737"/>
    </row>
    <row r="160" spans="7:11">
      <c r="G160" s="737"/>
      <c r="H160" s="737"/>
      <c r="I160" s="737"/>
      <c r="J160" s="737"/>
      <c r="K160" s="737"/>
    </row>
    <row r="161" spans="7:11">
      <c r="G161" s="737"/>
      <c r="H161" s="737"/>
      <c r="I161" s="737"/>
      <c r="J161" s="737"/>
      <c r="K161" s="737"/>
    </row>
    <row r="162" spans="7:11">
      <c r="G162" s="737"/>
      <c r="H162" s="737"/>
      <c r="I162" s="737"/>
      <c r="J162" s="737"/>
      <c r="K162" s="737"/>
    </row>
    <row r="163" spans="7:11">
      <c r="G163" s="737"/>
      <c r="H163" s="737"/>
      <c r="I163" s="737"/>
      <c r="J163" s="737"/>
      <c r="K163" s="737"/>
    </row>
    <row r="164" spans="7:11">
      <c r="G164" s="737"/>
      <c r="H164" s="737"/>
      <c r="I164" s="737"/>
      <c r="J164" s="737"/>
      <c r="K164" s="737"/>
    </row>
    <row r="165" spans="7:11">
      <c r="G165" s="737"/>
      <c r="H165" s="737"/>
      <c r="I165" s="737"/>
      <c r="J165" s="737"/>
      <c r="K165" s="737"/>
    </row>
    <row r="166" spans="7:11">
      <c r="G166" s="737"/>
      <c r="H166" s="737"/>
      <c r="I166" s="737"/>
      <c r="J166" s="737"/>
      <c r="K166" s="737"/>
    </row>
    <row r="167" spans="7:11">
      <c r="G167" s="737"/>
      <c r="H167" s="737"/>
      <c r="I167" s="737"/>
      <c r="J167" s="737"/>
      <c r="K167" s="737"/>
    </row>
    <row r="168" spans="7:11">
      <c r="G168" s="737"/>
      <c r="H168" s="737"/>
      <c r="I168" s="737"/>
      <c r="J168" s="737"/>
      <c r="K168" s="737"/>
    </row>
    <row r="169" spans="7:11">
      <c r="G169" s="737"/>
      <c r="H169" s="737"/>
      <c r="I169" s="737"/>
      <c r="J169" s="737"/>
      <c r="K169" s="737"/>
    </row>
    <row r="170" spans="7:11">
      <c r="G170" s="737"/>
      <c r="H170" s="737"/>
      <c r="I170" s="737"/>
      <c r="J170" s="737"/>
      <c r="K170" s="737"/>
    </row>
  </sheetData>
  <sheetProtection password="AAE5" sheet="1" objects="1" scenarios="1" selectLockedCells="1"/>
  <mergeCells count="9">
    <mergeCell ref="I35:I66"/>
    <mergeCell ref="J35:J66"/>
    <mergeCell ref="K35:K66"/>
    <mergeCell ref="L35:L66"/>
    <mergeCell ref="A1:C1"/>
    <mergeCell ref="J3:J34"/>
    <mergeCell ref="K3:K34"/>
    <mergeCell ref="L3:L34"/>
    <mergeCell ref="I3:I34"/>
  </mergeCells>
  <phoneticPr fontId="45" type="noConversion"/>
  <conditionalFormatting sqref="H3:H66">
    <cfRule type="cellIs" dxfId="562" priority="1" stopIfTrue="1" operator="greaterThan">
      <formula>2</formula>
    </cfRule>
  </conditionalFormatting>
  <conditionalFormatting sqref="G66 G6 G8 G10 G12 G14 G16 G18 G20 G22 G24 G26 G28 G30 G32 G34 G36 G38 G40 G42 G44 G46 G48 G50 G52 G54 G56 G58 G60 G62 G64 G4">
    <cfRule type="cellIs" dxfId="561" priority="2" stopIfTrue="1" operator="notBetween">
      <formula>2</formula>
      <formula>-2</formula>
    </cfRule>
  </conditionalFormatting>
  <conditionalFormatting sqref="G5 G7 G9 G11 G13 G15 G17 G19 G21 G23 G25 G27 G29 G31 G33 G37 G39 G41 G43 G45 G47 G49 G51 G53 G55 G57 G59 G61 G63 G65">
    <cfRule type="cellIs" dxfId="560" priority="3" stopIfTrue="1" operator="notBetween">
      <formula>500</formula>
      <formula>-500</formula>
    </cfRule>
  </conditionalFormatting>
  <conditionalFormatting sqref="F3">
    <cfRule type="cellIs" dxfId="559" priority="4" stopIfTrue="1" operator="greaterThan">
      <formula>$E$3</formula>
    </cfRule>
  </conditionalFormatting>
  <conditionalFormatting sqref="F4">
    <cfRule type="cellIs" dxfId="558" priority="5" stopIfTrue="1" operator="greaterThan">
      <formula>$E$4</formula>
    </cfRule>
  </conditionalFormatting>
  <conditionalFormatting sqref="F5">
    <cfRule type="cellIs" dxfId="557" priority="6" stopIfTrue="1" operator="greaterThan">
      <formula>$E$5</formula>
    </cfRule>
  </conditionalFormatting>
  <conditionalFormatting sqref="F6">
    <cfRule type="cellIs" dxfId="556" priority="7" stopIfTrue="1" operator="greaterThan">
      <formula>$E$6</formula>
    </cfRule>
  </conditionalFormatting>
  <conditionalFormatting sqref="F7">
    <cfRule type="cellIs" dxfId="555" priority="8" stopIfTrue="1" operator="greaterThan">
      <formula>$E$7</formula>
    </cfRule>
  </conditionalFormatting>
  <conditionalFormatting sqref="F8">
    <cfRule type="cellIs" dxfId="554" priority="9" stopIfTrue="1" operator="greaterThan">
      <formula>$E$8</formula>
    </cfRule>
  </conditionalFormatting>
  <conditionalFormatting sqref="F9">
    <cfRule type="cellIs" dxfId="553" priority="10" stopIfTrue="1" operator="greaterThan">
      <formula>$E$9</formula>
    </cfRule>
  </conditionalFormatting>
  <conditionalFormatting sqref="F10">
    <cfRule type="cellIs" dxfId="552" priority="11" stopIfTrue="1" operator="greaterThan">
      <formula>$E$10</formula>
    </cfRule>
  </conditionalFormatting>
  <conditionalFormatting sqref="F11">
    <cfRule type="cellIs" dxfId="551" priority="12" stopIfTrue="1" operator="greaterThan">
      <formula>$E$11</formula>
    </cfRule>
  </conditionalFormatting>
  <conditionalFormatting sqref="F12">
    <cfRule type="cellIs" dxfId="550" priority="13" stopIfTrue="1" operator="greaterThan">
      <formula>$E$12</formula>
    </cfRule>
  </conditionalFormatting>
  <conditionalFormatting sqref="F13">
    <cfRule type="cellIs" dxfId="549" priority="14" stopIfTrue="1" operator="greaterThan">
      <formula>$E$13</formula>
    </cfRule>
  </conditionalFormatting>
  <conditionalFormatting sqref="F14">
    <cfRule type="cellIs" dxfId="548" priority="15" stopIfTrue="1" operator="greaterThan">
      <formula>$E$14</formula>
    </cfRule>
  </conditionalFormatting>
  <conditionalFormatting sqref="F15">
    <cfRule type="cellIs" dxfId="547" priority="16" stopIfTrue="1" operator="greaterThan">
      <formula>$E$15</formula>
    </cfRule>
  </conditionalFormatting>
  <conditionalFormatting sqref="F16">
    <cfRule type="cellIs" dxfId="546" priority="17" stopIfTrue="1" operator="greaterThan">
      <formula>$E$16</formula>
    </cfRule>
  </conditionalFormatting>
  <conditionalFormatting sqref="F17">
    <cfRule type="cellIs" dxfId="545" priority="18" stopIfTrue="1" operator="greaterThan">
      <formula>$E$17</formula>
    </cfRule>
  </conditionalFormatting>
  <conditionalFormatting sqref="F18">
    <cfRule type="cellIs" dxfId="544" priority="19" stopIfTrue="1" operator="greaterThan">
      <formula>$E$18</formula>
    </cfRule>
  </conditionalFormatting>
  <conditionalFormatting sqref="F19">
    <cfRule type="cellIs" dxfId="543" priority="20" stopIfTrue="1" operator="greaterThan">
      <formula>$E$19</formula>
    </cfRule>
  </conditionalFormatting>
  <conditionalFormatting sqref="F20">
    <cfRule type="cellIs" dxfId="542" priority="21" stopIfTrue="1" operator="greaterThan">
      <formula>$E$20</formula>
    </cfRule>
  </conditionalFormatting>
  <conditionalFormatting sqref="F21">
    <cfRule type="cellIs" dxfId="541" priority="22" stopIfTrue="1" operator="greaterThan">
      <formula>$E$21</formula>
    </cfRule>
  </conditionalFormatting>
  <conditionalFormatting sqref="F22">
    <cfRule type="cellIs" dxfId="540" priority="23" stopIfTrue="1" operator="greaterThan">
      <formula>$E$22</formula>
    </cfRule>
  </conditionalFormatting>
  <conditionalFormatting sqref="F23">
    <cfRule type="cellIs" dxfId="539" priority="24" stopIfTrue="1" operator="greaterThan">
      <formula>$E$23</formula>
    </cfRule>
  </conditionalFormatting>
  <conditionalFormatting sqref="F24">
    <cfRule type="cellIs" dxfId="538" priority="25" stopIfTrue="1" operator="greaterThan">
      <formula>$E$24</formula>
    </cfRule>
  </conditionalFormatting>
  <conditionalFormatting sqref="F25">
    <cfRule type="cellIs" dxfId="537" priority="26" stopIfTrue="1" operator="greaterThan">
      <formula>$E$25</formula>
    </cfRule>
  </conditionalFormatting>
  <conditionalFormatting sqref="F26">
    <cfRule type="cellIs" dxfId="536" priority="27" stopIfTrue="1" operator="greaterThan">
      <formula>$E$26</formula>
    </cfRule>
  </conditionalFormatting>
  <conditionalFormatting sqref="F27">
    <cfRule type="cellIs" dxfId="535" priority="28" stopIfTrue="1" operator="greaterThan">
      <formula>$E$27</formula>
    </cfRule>
  </conditionalFormatting>
  <conditionalFormatting sqref="F28">
    <cfRule type="cellIs" dxfId="534" priority="29" stopIfTrue="1" operator="greaterThan">
      <formula>$E$28</formula>
    </cfRule>
  </conditionalFormatting>
  <conditionalFormatting sqref="F29">
    <cfRule type="cellIs" dxfId="533" priority="30" stopIfTrue="1" operator="greaterThan">
      <formula>$E$29</formula>
    </cfRule>
  </conditionalFormatting>
  <conditionalFormatting sqref="F30">
    <cfRule type="cellIs" dxfId="532" priority="31" stopIfTrue="1" operator="greaterThan">
      <formula>$E$30</formula>
    </cfRule>
  </conditionalFormatting>
  <conditionalFormatting sqref="F31">
    <cfRule type="cellIs" dxfId="531" priority="32" stopIfTrue="1" operator="greaterThan">
      <formula>$E$31</formula>
    </cfRule>
  </conditionalFormatting>
  <conditionalFormatting sqref="F32">
    <cfRule type="cellIs" dxfId="530" priority="33" stopIfTrue="1" operator="greaterThan">
      <formula>$E$32</formula>
    </cfRule>
  </conditionalFormatting>
  <conditionalFormatting sqref="F33">
    <cfRule type="cellIs" dxfId="529" priority="34" stopIfTrue="1" operator="greaterThan">
      <formula>$E$33</formula>
    </cfRule>
  </conditionalFormatting>
  <conditionalFormatting sqref="F34">
    <cfRule type="cellIs" dxfId="528" priority="35" stopIfTrue="1" operator="greaterThan">
      <formula>$E$34</formula>
    </cfRule>
  </conditionalFormatting>
  <conditionalFormatting sqref="F35">
    <cfRule type="cellIs" dxfId="527" priority="36" stopIfTrue="1" operator="greaterThan">
      <formula>$E$35</formula>
    </cfRule>
  </conditionalFormatting>
  <conditionalFormatting sqref="F36">
    <cfRule type="cellIs" dxfId="526" priority="37" stopIfTrue="1" operator="greaterThan">
      <formula>$E$36</formula>
    </cfRule>
  </conditionalFormatting>
  <conditionalFormatting sqref="F37">
    <cfRule type="cellIs" dxfId="525" priority="38" stopIfTrue="1" operator="greaterThan">
      <formula>$E$37</formula>
    </cfRule>
  </conditionalFormatting>
  <conditionalFormatting sqref="F38">
    <cfRule type="cellIs" dxfId="524" priority="39" stopIfTrue="1" operator="greaterThan">
      <formula>$E$38</formula>
    </cfRule>
  </conditionalFormatting>
  <conditionalFormatting sqref="F39">
    <cfRule type="cellIs" dxfId="523" priority="40" stopIfTrue="1" operator="greaterThan">
      <formula>$E$39</formula>
    </cfRule>
  </conditionalFormatting>
  <conditionalFormatting sqref="F40">
    <cfRule type="cellIs" dxfId="522" priority="41" stopIfTrue="1" operator="greaterThan">
      <formula>$E$40</formula>
    </cfRule>
  </conditionalFormatting>
  <conditionalFormatting sqref="F41">
    <cfRule type="cellIs" dxfId="521" priority="42" stopIfTrue="1" operator="greaterThan">
      <formula>$E$41</formula>
    </cfRule>
  </conditionalFormatting>
  <conditionalFormatting sqref="F42">
    <cfRule type="cellIs" dxfId="520" priority="43" stopIfTrue="1" operator="greaterThan">
      <formula>$E$42</formula>
    </cfRule>
  </conditionalFormatting>
  <conditionalFormatting sqref="F43">
    <cfRule type="cellIs" dxfId="519" priority="44" stopIfTrue="1" operator="greaterThan">
      <formula>$E$43</formula>
    </cfRule>
  </conditionalFormatting>
  <conditionalFormatting sqref="F44">
    <cfRule type="cellIs" dxfId="518" priority="45" stopIfTrue="1" operator="greaterThan">
      <formula>$E$44</formula>
    </cfRule>
  </conditionalFormatting>
  <conditionalFormatting sqref="F45">
    <cfRule type="cellIs" dxfId="517" priority="46" stopIfTrue="1" operator="greaterThan">
      <formula>$E$45</formula>
    </cfRule>
  </conditionalFormatting>
  <conditionalFormatting sqref="F46">
    <cfRule type="cellIs" dxfId="516" priority="47" stopIfTrue="1" operator="greaterThan">
      <formula>$E$46</formula>
    </cfRule>
  </conditionalFormatting>
  <conditionalFormatting sqref="F47">
    <cfRule type="cellIs" dxfId="515" priority="48" stopIfTrue="1" operator="greaterThan">
      <formula>$E$47</formula>
    </cfRule>
  </conditionalFormatting>
  <conditionalFormatting sqref="F48">
    <cfRule type="cellIs" dxfId="514" priority="49" stopIfTrue="1" operator="greaterThan">
      <formula>$E$48</formula>
    </cfRule>
  </conditionalFormatting>
  <conditionalFormatting sqref="F49">
    <cfRule type="cellIs" dxfId="513" priority="50" stopIfTrue="1" operator="greaterThan">
      <formula>$E$49</formula>
    </cfRule>
  </conditionalFormatting>
  <conditionalFormatting sqref="F50">
    <cfRule type="cellIs" dxfId="512" priority="51" stopIfTrue="1" operator="greaterThan">
      <formula>$E$50</formula>
    </cfRule>
  </conditionalFormatting>
  <conditionalFormatting sqref="F51">
    <cfRule type="cellIs" dxfId="511" priority="52" stopIfTrue="1" operator="greaterThan">
      <formula>$E$51</formula>
    </cfRule>
  </conditionalFormatting>
  <conditionalFormatting sqref="F52">
    <cfRule type="cellIs" dxfId="510" priority="53" stopIfTrue="1" operator="greaterThan">
      <formula>$E$52</formula>
    </cfRule>
  </conditionalFormatting>
  <conditionalFormatting sqref="F53">
    <cfRule type="cellIs" dxfId="509" priority="54" stopIfTrue="1" operator="greaterThan">
      <formula>$E$53</formula>
    </cfRule>
  </conditionalFormatting>
  <conditionalFormatting sqref="F54">
    <cfRule type="cellIs" dxfId="508" priority="55" stopIfTrue="1" operator="greaterThan">
      <formula>$E$54</formula>
    </cfRule>
  </conditionalFormatting>
  <conditionalFormatting sqref="F55">
    <cfRule type="cellIs" dxfId="507" priority="56" stopIfTrue="1" operator="greaterThan">
      <formula>$E$55</formula>
    </cfRule>
  </conditionalFormatting>
  <conditionalFormatting sqref="F56">
    <cfRule type="cellIs" dxfId="506" priority="57" stopIfTrue="1" operator="greaterThan">
      <formula>$E$56</formula>
    </cfRule>
  </conditionalFormatting>
  <conditionalFormatting sqref="F57">
    <cfRule type="cellIs" dxfId="505" priority="58" stopIfTrue="1" operator="greaterThan">
      <formula>$E$57</formula>
    </cfRule>
  </conditionalFormatting>
  <conditionalFormatting sqref="F58">
    <cfRule type="cellIs" dxfId="504" priority="59" stopIfTrue="1" operator="greaterThan">
      <formula>$E$58</formula>
    </cfRule>
  </conditionalFormatting>
  <conditionalFormatting sqref="F59">
    <cfRule type="cellIs" dxfId="503" priority="60" stopIfTrue="1" operator="greaterThan">
      <formula>$E$59</formula>
    </cfRule>
  </conditionalFormatting>
  <conditionalFormatting sqref="F60">
    <cfRule type="cellIs" dxfId="502" priority="61" stopIfTrue="1" operator="greaterThan">
      <formula>$E$60</formula>
    </cfRule>
  </conditionalFormatting>
  <conditionalFormatting sqref="F61">
    <cfRule type="cellIs" dxfId="501" priority="62" stopIfTrue="1" operator="greaterThan">
      <formula>$E$61</formula>
    </cfRule>
  </conditionalFormatting>
  <conditionalFormatting sqref="F65">
    <cfRule type="cellIs" dxfId="500" priority="63" stopIfTrue="1" operator="greaterThan">
      <formula>$E$65</formula>
    </cfRule>
  </conditionalFormatting>
  <conditionalFormatting sqref="F66">
    <cfRule type="cellIs" dxfId="499" priority="64" stopIfTrue="1" operator="greaterThan">
      <formula>$E$66</formula>
    </cfRule>
  </conditionalFormatting>
  <conditionalFormatting sqref="F62">
    <cfRule type="cellIs" dxfId="498" priority="65" stopIfTrue="1" operator="greaterThan">
      <formula>$E$62</formula>
    </cfRule>
  </conditionalFormatting>
  <conditionalFormatting sqref="F63">
    <cfRule type="cellIs" dxfId="497" priority="66" stopIfTrue="1" operator="greaterThan">
      <formula>$E$63</formula>
    </cfRule>
  </conditionalFormatting>
  <conditionalFormatting sqref="F64">
    <cfRule type="cellIs" dxfId="496" priority="67" stopIfTrue="1" operator="greaterThan">
      <formula>$E$64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sheetPr codeName="Sheet27"/>
  <dimension ref="A1:AZ104"/>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6.85546875" customWidth="1"/>
    <col min="46" max="46" width="18.28515625" customWidth="1"/>
    <col min="47" max="47" width="21.5703125" customWidth="1"/>
    <col min="48" max="48" width="22.5703125" customWidth="1"/>
    <col min="49" max="49" width="24" customWidth="1"/>
    <col min="50" max="50" width="22.42578125" customWidth="1"/>
  </cols>
  <sheetData>
    <row r="1" spans="1:52" s="3" customFormat="1" ht="26.25">
      <c r="A1" s="1187" t="s">
        <v>90</v>
      </c>
      <c r="B1" s="1188"/>
      <c r="C1" s="1188"/>
      <c r="D1" s="1188"/>
      <c r="E1" s="1188"/>
      <c r="F1" s="1189" t="e">
        <f ca="1">IF(AND(AZ7="Pass",AZ26="Pass",AZ20="Pass",AZ33="Pass",AZ39="Pass",AZ46="Pass",AZ52="Pass",AZ59="Pass",AZ65="Pass"),"Pass","Fail")</f>
        <v>#REF!</v>
      </c>
      <c r="G1" s="1189"/>
      <c r="H1" s="63"/>
      <c r="I1" s="63"/>
      <c r="J1" s="63"/>
      <c r="K1" s="63"/>
      <c r="L1" s="63"/>
      <c r="M1" s="63"/>
      <c r="N1" s="63"/>
      <c r="O1" s="63"/>
      <c r="P1" s="63"/>
      <c r="Q1" s="63"/>
      <c r="R1" s="63"/>
      <c r="S1" s="63"/>
      <c r="T1" s="63"/>
      <c r="U1" s="63"/>
      <c r="V1" s="428"/>
      <c r="W1" s="63"/>
      <c r="X1" s="63"/>
      <c r="Y1" s="63"/>
      <c r="Z1" s="64"/>
    </row>
    <row r="2" spans="1:52" s="97" customFormat="1">
      <c r="A2" s="245" t="s">
        <v>80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2.5">
      <c r="A3" s="249" t="s">
        <v>516</v>
      </c>
      <c r="B3" s="144" t="s">
        <v>479</v>
      </c>
      <c r="C3" s="145" t="s">
        <v>92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1.25">
      <c r="A4" s="250" t="s">
        <v>281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251" t="s">
        <v>285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155" t="s">
        <v>282</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102</v>
      </c>
      <c r="B7" s="646" t="s">
        <v>410</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104</v>
      </c>
      <c r="B8" s="646" t="s">
        <v>408</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1.25">
      <c r="A9" s="460" t="s">
        <v>278</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105</v>
      </c>
      <c r="B10" s="646" t="s">
        <v>155</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106</v>
      </c>
      <c r="B11" s="646" t="s">
        <v>403</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1.25">
      <c r="A12" s="460" t="s">
        <v>279</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107</v>
      </c>
      <c r="B13" s="646" t="s">
        <v>386</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108</v>
      </c>
      <c r="B14" s="646" t="s">
        <v>407</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2.5">
      <c r="A16" s="555" t="s">
        <v>516</v>
      </c>
      <c r="B16" s="550" t="s">
        <v>479</v>
      </c>
      <c r="C16" s="643" t="s">
        <v>92</v>
      </c>
      <c r="D16" s="151"/>
      <c r="E16" s="148" t="e">
        <f>"Escape
Length L0
 ["&amp;$B$2&amp;"]"</f>
        <v>#REF!</v>
      </c>
      <c r="F16" s="148" t="e">
        <f>"Breakout
Length L1
["&amp; $B$2&amp;"]"</f>
        <v>#REF!</v>
      </c>
      <c r="G16" s="148" t="e">
        <f>"Main
Length L2
[" &amp;$B$2&amp; " ]"</f>
        <v>#REF!</v>
      </c>
      <c r="H16" s="148"/>
      <c r="I16" s="150"/>
      <c r="J16" s="150" t="e">
        <f>"Via-to-via (SODIMM-to-Rt) L3 ["&amp;$B$2&amp;"]"</f>
        <v>#REF!</v>
      </c>
      <c r="K16" s="144" t="e">
        <f>"Via-to-Rt
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
["&amp;$B$2&amp;"]"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
["&amp;$B$2&amp;"]"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457</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1.25">
      <c r="A17" s="155" t="s">
        <v>280</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1.25">
      <c r="A18" s="163" t="s">
        <v>89</v>
      </c>
      <c r="B18" s="164"/>
      <c r="C18" s="641"/>
      <c r="D18" s="165"/>
      <c r="E18" s="166"/>
      <c r="F18" s="222"/>
      <c r="G18" s="166"/>
      <c r="H18" s="166"/>
      <c r="I18" s="167"/>
      <c r="J18" s="167"/>
      <c r="K18" s="166"/>
      <c r="L18" s="167"/>
      <c r="M18" s="166"/>
      <c r="N18" s="166"/>
      <c r="O18" s="170"/>
      <c r="P18" s="166"/>
      <c r="Q18" s="166"/>
      <c r="R18" s="166"/>
      <c r="S18" s="166"/>
      <c r="T18" s="166"/>
      <c r="U18" s="166"/>
      <c r="V18" s="166"/>
      <c r="W18" s="558" t="s">
        <v>294</v>
      </c>
      <c r="X18" s="542" t="e">
        <f>MIN('DDR2 Clocks - 4L'!$O$5:$O$6)</f>
        <v>#REF!</v>
      </c>
      <c r="Y18" s="539" t="e">
        <f>MAX('DDR2 Clocks - 4L'!$O$5:$O$6)</f>
        <v>#REF!</v>
      </c>
      <c r="Z18" s="542"/>
      <c r="AA18" s="168"/>
      <c r="AB18" s="543"/>
      <c r="AC18" s="558" t="s">
        <v>354</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1.25">
      <c r="A19" s="155" t="s">
        <v>447</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95</v>
      </c>
      <c r="B20" s="647" t="s">
        <v>517</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97</v>
      </c>
      <c r="B21" s="646" t="s">
        <v>387</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99</v>
      </c>
      <c r="B22" s="646" t="s">
        <v>371</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2.5">
      <c r="A23" s="550" t="s">
        <v>516</v>
      </c>
      <c r="B23" s="550" t="s">
        <v>479</v>
      </c>
      <c r="C23" s="645" t="s">
        <v>92</v>
      </c>
      <c r="D23" s="151"/>
      <c r="E23" s="148" t="e">
        <f>"Escape
Length L0
 ["&amp;$B$2&amp;"]"</f>
        <v>#REF!</v>
      </c>
      <c r="F23" s="148" t="e">
        <f>"Breakout
Length L1
["&amp; $B$2&amp;"]"</f>
        <v>#REF!</v>
      </c>
      <c r="G23" s="148" t="e">
        <f>"Main
Length L2
[" &amp;$B$2&amp; " ]"</f>
        <v>#REF!</v>
      </c>
      <c r="H23" s="148"/>
      <c r="I23" s="150"/>
      <c r="J23" s="150" t="e">
        <f>"Via-to-via (SODIMM-to-Rt) L3 ["&amp;$B$2&amp;"]"</f>
        <v>#REF!</v>
      </c>
      <c r="K23" s="144" t="e">
        <f>"Via-to-Rt
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
["&amp;$B$2&amp;"]"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
["&amp;$B$2&amp;"]"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457</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1.25">
      <c r="A24" s="163" t="s">
        <v>89</v>
      </c>
      <c r="B24" s="164"/>
      <c r="C24" s="641"/>
      <c r="D24" s="165"/>
      <c r="E24" s="166"/>
      <c r="F24" s="222"/>
      <c r="G24" s="166"/>
      <c r="H24" s="166"/>
      <c r="I24" s="167"/>
      <c r="J24" s="167"/>
      <c r="K24" s="166"/>
      <c r="L24" s="167"/>
      <c r="M24" s="166"/>
      <c r="N24" s="166"/>
      <c r="O24" s="166"/>
      <c r="P24" s="166"/>
      <c r="Q24" s="166"/>
      <c r="R24" s="166"/>
      <c r="S24" s="390"/>
      <c r="T24" s="236"/>
      <c r="U24" s="235"/>
      <c r="V24" s="541"/>
      <c r="W24" s="558" t="s">
        <v>294</v>
      </c>
      <c r="X24" s="592" t="e">
        <f>MIN('DDR2 Clocks - 4L'!$O$5:$O$6)</f>
        <v>#REF!</v>
      </c>
      <c r="Y24" s="539" t="e">
        <f>MAX('DDR2 Clocks - 4L'!$O$5:$O$6)</f>
        <v>#REF!</v>
      </c>
      <c r="Z24" s="592"/>
      <c r="AA24" s="541"/>
      <c r="AB24" s="538"/>
      <c r="AC24" s="558" t="s">
        <v>354</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1.25">
      <c r="A25" s="155" t="s">
        <v>448</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96</v>
      </c>
      <c r="B26" s="647" t="s">
        <v>518</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98</v>
      </c>
      <c r="B27" s="646" t="s">
        <v>404</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100</v>
      </c>
      <c r="B28" s="646" t="s">
        <v>391</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2.5">
      <c r="O29" s="3"/>
      <c r="P29" s="218" t="s">
        <v>516</v>
      </c>
      <c r="Q29" s="144" t="e">
        <f>"Trace L7-2 ["&amp;$B$2&amp;"]"</f>
        <v>#REF!</v>
      </c>
      <c r="R29" s="330" t="s">
        <v>459</v>
      </c>
      <c r="S29" s="330" t="s">
        <v>460</v>
      </c>
      <c r="T29" s="330" t="s">
        <v>476</v>
      </c>
      <c r="U29" s="330" t="s">
        <v>477</v>
      </c>
      <c r="V29" s="550" t="e">
        <f>"Total MB Length to U2 (L0+L1+L2+L5+L6-1+L7-2+L8-3+L9-3) ["&amp;$B$2&amp;"]"</f>
        <v>#REF!</v>
      </c>
      <c r="W29" s="550" t="e">
        <f>"Total Pad to Pin U2 (P1+L0+L1+L2+L5+L6-1+L7-3+L8-3+L9-3) ["&amp;$B$2&amp;"]"</f>
        <v>#REF!</v>
      </c>
      <c r="X29" s="551" t="e">
        <f>"Target Min Length to U2
["&amp;$B$2&amp;"]"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
["&amp;$B$2&amp;"]"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516</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280</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280</v>
      </c>
      <c r="AO30" s="557"/>
      <c r="AP30" s="577"/>
      <c r="AQ30" s="477"/>
      <c r="AR30" s="156"/>
      <c r="AS30" s="156"/>
      <c r="AT30" s="156"/>
      <c r="AU30" s="156"/>
      <c r="AV30" s="156"/>
      <c r="AW30" s="156"/>
      <c r="AX30" s="557"/>
      <c r="AY30" s="3"/>
      <c r="AZ30" s="3"/>
    </row>
    <row r="31" spans="1:52">
      <c r="O31" s="3"/>
      <c r="P31" s="263" t="s">
        <v>284</v>
      </c>
      <c r="Q31" s="166"/>
      <c r="R31" s="166"/>
      <c r="S31" s="166"/>
      <c r="T31" s="166"/>
      <c r="U31" s="166"/>
      <c r="V31" s="166"/>
      <c r="W31" s="558" t="s">
        <v>297</v>
      </c>
      <c r="X31" s="542" t="e">
        <f>MIN('DDR2 Clocks - 4L'!$O$9:$O$10)</f>
        <v>#REF!</v>
      </c>
      <c r="Y31" s="539" t="e">
        <f>MAX('DDR2 Clocks - 4L'!$O$9:$O$10)</f>
        <v>#REF!</v>
      </c>
      <c r="Z31" s="542"/>
      <c r="AA31" s="168"/>
      <c r="AB31" s="166"/>
      <c r="AC31" s="558" t="s">
        <v>355</v>
      </c>
      <c r="AD31" s="542" t="e">
        <f>MIN('DDR2 Clocks - 4L'!$O$11:$O$12)</f>
        <v>#REF!</v>
      </c>
      <c r="AE31" s="541" t="e">
        <f>MAX('DDR2 Clocks - 4L'!$O$11:$O$12)</f>
        <v>#REF!</v>
      </c>
      <c r="AF31" s="542"/>
      <c r="AG31" s="168"/>
      <c r="AH31" s="554"/>
      <c r="AI31" s="554"/>
      <c r="AJ31" s="554"/>
      <c r="AK31" s="554"/>
      <c r="AL31" s="554"/>
      <c r="AM31" s="554"/>
      <c r="AN31" s="163" t="s">
        <v>284</v>
      </c>
      <c r="AO31" s="539"/>
      <c r="AP31" s="577"/>
      <c r="AQ31" s="538"/>
      <c r="AR31" s="538"/>
      <c r="AS31" s="538"/>
      <c r="AT31" s="538"/>
      <c r="AU31" s="538"/>
      <c r="AV31" s="538"/>
      <c r="AW31" s="538"/>
      <c r="AX31" s="539"/>
      <c r="AY31" s="3"/>
      <c r="AZ31" s="3"/>
    </row>
    <row r="32" spans="1:52">
      <c r="O32" s="3"/>
      <c r="P32" s="155" t="s">
        <v>447</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447</v>
      </c>
      <c r="AO32" s="533"/>
      <c r="AP32" s="577"/>
      <c r="AQ32" s="544"/>
      <c r="AR32" s="179"/>
      <c r="AS32" s="179"/>
      <c r="AT32" s="179"/>
      <c r="AU32" s="179"/>
      <c r="AV32" s="179"/>
      <c r="AW32" s="179"/>
      <c r="AX32" s="533"/>
      <c r="AY32" s="3"/>
      <c r="AZ32" s="3"/>
    </row>
    <row r="33" spans="15:52">
      <c r="O33" s="3"/>
      <c r="P33" s="185" t="s">
        <v>95</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95</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97</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97</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99</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99</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2.5">
      <c r="O36" s="3"/>
      <c r="P36" s="218" t="s">
        <v>516</v>
      </c>
      <c r="Q36" s="144" t="e">
        <f>"Trace L7-2 ["&amp;$B$2&amp;"]"</f>
        <v>#REF!</v>
      </c>
      <c r="R36" s="330" t="s">
        <v>459</v>
      </c>
      <c r="S36" s="330" t="s">
        <v>460</v>
      </c>
      <c r="T36" s="330" t="s">
        <v>476</v>
      </c>
      <c r="U36" s="330" t="s">
        <v>477</v>
      </c>
      <c r="V36" s="550" t="e">
        <f>"Total MB Length to U2 (L0+L1+L2+L5+L6-1+L7-2+L8-3+L9-3) ["&amp;$B$2&amp;"]"</f>
        <v>#REF!</v>
      </c>
      <c r="W36" s="550" t="e">
        <f>"Total Pad to Pin U2 (P1+L0+L1+L2+L5+L6-1+L7-3+L8-3+L9-3) ["&amp;$B$2&amp;"]"</f>
        <v>#REF!</v>
      </c>
      <c r="X36" s="551" t="e">
        <f>"Target Min Length to U2
["&amp;$B$2&amp;"]"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
["&amp;$B$2&amp;"]"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516</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284</v>
      </c>
      <c r="Q37" s="166"/>
      <c r="R37" s="166"/>
      <c r="S37" s="166"/>
      <c r="T37" s="166"/>
      <c r="U37" s="166"/>
      <c r="V37" s="166"/>
      <c r="W37" s="558" t="s">
        <v>297</v>
      </c>
      <c r="X37" s="541" t="e">
        <f>MIN('DDR2 Clocks - 4L'!$O$9:$O$10)</f>
        <v>#REF!</v>
      </c>
      <c r="Y37" s="539" t="e">
        <f>MAX('DDR2 Clocks - 4L'!$O$9:$O$10)</f>
        <v>#REF!</v>
      </c>
      <c r="Z37" s="592"/>
      <c r="AA37" s="541"/>
      <c r="AB37" s="166"/>
      <c r="AC37" s="558" t="s">
        <v>355</v>
      </c>
      <c r="AD37" s="592" t="e">
        <f>MIN('DDR2 Clocks - 4L'!$O$11:$O$12)</f>
        <v>#REF!</v>
      </c>
      <c r="AE37" s="541" t="e">
        <f>MAX('DDR2 Clocks - 4L'!$O$11:$O$12)</f>
        <v>#REF!</v>
      </c>
      <c r="AF37" s="541"/>
      <c r="AG37" s="541"/>
      <c r="AH37" s="554"/>
      <c r="AI37" s="554"/>
      <c r="AJ37" s="554"/>
      <c r="AK37" s="554"/>
      <c r="AL37" s="554"/>
      <c r="AM37" s="554"/>
      <c r="AN37" s="166" t="s">
        <v>284</v>
      </c>
      <c r="AO37" s="539"/>
      <c r="AP37" s="577"/>
      <c r="AQ37" s="538"/>
      <c r="AR37" s="538"/>
      <c r="AS37" s="538"/>
      <c r="AT37" s="538"/>
      <c r="AU37" s="538"/>
      <c r="AV37" s="538"/>
      <c r="AW37" s="538"/>
      <c r="AX37" s="539"/>
      <c r="AY37" s="3"/>
      <c r="AZ37" s="3"/>
    </row>
    <row r="38" spans="15:52">
      <c r="O38" s="3"/>
      <c r="P38" s="155" t="s">
        <v>448</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448</v>
      </c>
      <c r="AO38" s="533"/>
      <c r="AP38" s="577"/>
      <c r="AQ38" s="179"/>
      <c r="AR38" s="179"/>
      <c r="AS38" s="179"/>
      <c r="AT38" s="179"/>
      <c r="AU38" s="179"/>
      <c r="AV38" s="562"/>
      <c r="AW38" s="179"/>
      <c r="AX38" s="549"/>
      <c r="AY38" s="3"/>
      <c r="AZ38" s="3"/>
    </row>
    <row r="39" spans="15:52">
      <c r="O39" s="3"/>
      <c r="P39" s="185" t="s">
        <v>96</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96</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98</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98</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100</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100</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516</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
["&amp;$B$2&amp;"]"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
["&amp;$B$2&amp;"]"</f>
        <v>#REF!</v>
      </c>
      <c r="AE42" s="552" t="e">
        <f>"Target Max Length to U7 
["&amp;$B$2&amp;"]"</f>
        <v>#REF!</v>
      </c>
      <c r="AF42" s="553" t="e">
        <f>"Routed Too Short to U7 [" &amp;$B$2&amp;"]"</f>
        <v>#REF!</v>
      </c>
      <c r="AG42" s="551" t="e">
        <f>"Routed Too Long to U7 [" &amp;$B$2&amp;"]"</f>
        <v>#REF!</v>
      </c>
      <c r="AH42" s="554"/>
      <c r="AI42" s="554"/>
      <c r="AJ42" s="554"/>
      <c r="AK42" s="554"/>
      <c r="AL42" s="555" t="s">
        <v>516</v>
      </c>
      <c r="AM42" s="556" t="e">
        <f>"L6-2 Length Test (&lt;=" &amp; IF($B$2="mil",1,0.0254)*1000&amp;$B$2&amp;")"</f>
        <v>#REF!</v>
      </c>
      <c r="AN42" s="555" t="s">
        <v>516</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280</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280</v>
      </c>
      <c r="AM43" s="156"/>
      <c r="AN43" s="155" t="s">
        <v>280</v>
      </c>
      <c r="AO43" s="557"/>
      <c r="AP43" s="577"/>
      <c r="AQ43" s="156"/>
      <c r="AR43" s="156"/>
      <c r="AS43" s="156"/>
      <c r="AT43" s="156"/>
      <c r="AU43" s="156"/>
      <c r="AV43" s="158"/>
      <c r="AW43" s="156"/>
      <c r="AX43" s="158"/>
      <c r="AY43" s="3"/>
      <c r="AZ43" s="3"/>
    </row>
    <row r="44" spans="15:52">
      <c r="O44" s="3"/>
      <c r="P44" s="263" t="s">
        <v>284</v>
      </c>
      <c r="Q44" s="166"/>
      <c r="R44" s="166"/>
      <c r="S44" s="166"/>
      <c r="T44" s="166"/>
      <c r="U44" s="166"/>
      <c r="V44" s="166"/>
      <c r="W44" s="558" t="s">
        <v>296</v>
      </c>
      <c r="X44" s="542" t="e">
        <f>MIN('DDR2 Clocks - 4L'!$O$13:$O$14)</f>
        <v>#REF!</v>
      </c>
      <c r="Y44" s="539" t="e">
        <f>MAX('DDR2 Clocks - 4L'!$O$13:$O$14)</f>
        <v>#REF!</v>
      </c>
      <c r="Z44" s="542"/>
      <c r="AA44" s="168"/>
      <c r="AB44" s="166"/>
      <c r="AC44" s="558" t="s">
        <v>356</v>
      </c>
      <c r="AD44" s="542" t="e">
        <f>MIN('DDR2 Clocks - 4L'!$O$15:$O$16)</f>
        <v>#REF!</v>
      </c>
      <c r="AE44" s="541" t="e">
        <f>MAX('DDR2 Clocks - 4L'!$O$15:$O$16)</f>
        <v>#REF!</v>
      </c>
      <c r="AF44" s="542"/>
      <c r="AG44" s="168"/>
      <c r="AH44" s="554"/>
      <c r="AI44" s="554"/>
      <c r="AJ44" s="554"/>
      <c r="AK44" s="554"/>
      <c r="AL44" s="163" t="s">
        <v>284</v>
      </c>
      <c r="AM44" s="538"/>
      <c r="AN44" s="163" t="s">
        <v>284</v>
      </c>
      <c r="AO44" s="539"/>
      <c r="AP44" s="577"/>
      <c r="AQ44" s="538"/>
      <c r="AR44" s="538"/>
      <c r="AS44" s="538"/>
      <c r="AT44" s="538"/>
      <c r="AU44" s="538"/>
      <c r="AV44" s="539"/>
      <c r="AW44" s="538"/>
      <c r="AX44" s="539"/>
      <c r="AY44" s="3"/>
      <c r="AZ44" s="3"/>
    </row>
    <row r="45" spans="15:52">
      <c r="O45" s="3"/>
      <c r="P45" s="155" t="s">
        <v>447</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447</v>
      </c>
      <c r="AM45" s="179"/>
      <c r="AN45" s="155" t="s">
        <v>447</v>
      </c>
      <c r="AO45" s="533"/>
      <c r="AP45" s="577"/>
      <c r="AQ45" s="179"/>
      <c r="AR45" s="179"/>
      <c r="AS45" s="179"/>
      <c r="AT45" s="179"/>
      <c r="AU45" s="179"/>
      <c r="AV45" s="273"/>
      <c r="AW45" s="179"/>
      <c r="AX45" s="273"/>
      <c r="AY45" s="3"/>
      <c r="AZ45" s="3"/>
    </row>
    <row r="46" spans="15:52">
      <c r="O46" s="3"/>
      <c r="P46" s="185" t="s">
        <v>95</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95</v>
      </c>
      <c r="AM46" s="560" t="e">
        <f>IF(P20&lt;=IF($B$2="mil",1,0.0254)*1000,"Pass",IF($B$2="mil",1,0.0254)*1000-P20)</f>
        <v>#REF!</v>
      </c>
      <c r="AN46" s="559" t="s">
        <v>95</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97</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97</v>
      </c>
      <c r="AM47" s="560" t="e">
        <f>IF(P21&lt;=IF($B$2="mil",1,0.0254)*1000,"Pass",IF($B$2="mil",1,0.0254)*1000-P21)</f>
        <v>#REF!</v>
      </c>
      <c r="AN47" s="559" t="s">
        <v>97</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99</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99</v>
      </c>
      <c r="AM48" s="560" t="e">
        <f>IF(P22&lt;=IF($B$2="mil",1,0.0254)*1000,"Pass",IF($B$2="mil",1,0.0254)*1000-P22)</f>
        <v>#REF!</v>
      </c>
      <c r="AN48" s="559" t="s">
        <v>99</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516</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
["&amp;$B$2&amp;"]"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
["&amp;$B$2&amp;"]"</f>
        <v>#REF!</v>
      </c>
      <c r="AE49" s="552" t="e">
        <f>"Target Max Length to U7 
["&amp;$B$2&amp;"]"</f>
        <v>#REF!</v>
      </c>
      <c r="AF49" s="553" t="e">
        <f>"Routed Too Short to U7 [" &amp;$B$2&amp;"]"</f>
        <v>#REF!</v>
      </c>
      <c r="AG49" s="551" t="e">
        <f>"Routed Too Long to U7 [" &amp;$B$2&amp;"]"</f>
        <v>#REF!</v>
      </c>
      <c r="AH49" s="554"/>
      <c r="AI49" s="554"/>
      <c r="AJ49" s="554"/>
      <c r="AK49" s="554"/>
      <c r="AL49" s="555" t="s">
        <v>516</v>
      </c>
      <c r="AM49" s="556" t="e">
        <f>"L6-2 Length Test (&lt;=" &amp; IF($B$2="mil",1,0.0254)*1000&amp;$B$2&amp;")"</f>
        <v>#REF!</v>
      </c>
      <c r="AN49" s="555" t="s">
        <v>516</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284</v>
      </c>
      <c r="Q50" s="166"/>
      <c r="R50" s="166"/>
      <c r="S50" s="166"/>
      <c r="T50" s="166"/>
      <c r="U50" s="166"/>
      <c r="V50" s="166"/>
      <c r="W50" s="558" t="s">
        <v>296</v>
      </c>
      <c r="X50" s="592" t="e">
        <f>MIN('DDR2 Clocks - 4L'!$O$13:$O$14)</f>
        <v>#REF!</v>
      </c>
      <c r="Y50" s="539" t="e">
        <f>MAX('DDR2 Clocks - 4L'!$O$13:$O$14)</f>
        <v>#REF!</v>
      </c>
      <c r="Z50" s="541"/>
      <c r="AA50" s="541"/>
      <c r="AB50" s="166"/>
      <c r="AC50" s="558" t="s">
        <v>356</v>
      </c>
      <c r="AD50" s="592" t="e">
        <f>MIN('DDR2 Clocks - 4L'!$O$15:$O$16)</f>
        <v>#REF!</v>
      </c>
      <c r="AE50" s="541" t="e">
        <f>MAX('DDR2 Clocks - 4L'!$O$15:$O$16)</f>
        <v>#REF!</v>
      </c>
      <c r="AF50" s="541"/>
      <c r="AG50" s="541"/>
      <c r="AH50" s="554"/>
      <c r="AI50" s="554"/>
      <c r="AJ50" s="554"/>
      <c r="AK50" s="554"/>
      <c r="AL50" s="166" t="s">
        <v>284</v>
      </c>
      <c r="AM50" s="538"/>
      <c r="AN50" s="166" t="s">
        <v>284</v>
      </c>
      <c r="AO50" s="539"/>
      <c r="AP50" s="577"/>
      <c r="AQ50" s="538"/>
      <c r="AR50" s="538"/>
      <c r="AS50" s="538"/>
      <c r="AT50" s="538"/>
      <c r="AU50" s="538"/>
      <c r="AV50" s="538"/>
      <c r="AW50" s="538"/>
      <c r="AX50" s="539"/>
      <c r="AY50" s="3"/>
      <c r="AZ50" s="3"/>
    </row>
    <row r="51" spans="5:52">
      <c r="F51" s="377" t="s">
        <v>318</v>
      </c>
      <c r="G51" s="377" t="s">
        <v>323</v>
      </c>
      <c r="P51" s="155" t="s">
        <v>448</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448</v>
      </c>
      <c r="AM51" s="562"/>
      <c r="AN51" s="155" t="s">
        <v>448</v>
      </c>
      <c r="AO51" s="549"/>
      <c r="AP51" s="577"/>
      <c r="AQ51" s="430"/>
      <c r="AR51" s="430"/>
      <c r="AS51" s="430"/>
      <c r="AT51" s="430"/>
      <c r="AU51" s="430"/>
      <c r="AV51" s="562"/>
      <c r="AW51" s="430"/>
      <c r="AX51" s="549"/>
      <c r="AY51" s="3"/>
      <c r="AZ51" s="3"/>
    </row>
    <row r="52" spans="5:52">
      <c r="F52" s="377" t="s">
        <v>317</v>
      </c>
      <c r="G52" s="377" t="s">
        <v>324</v>
      </c>
      <c r="P52" s="185" t="s">
        <v>96</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96</v>
      </c>
      <c r="AM52" s="560" t="e">
        <f>IF(P26&lt;=IF($B$2="mil",1,0.0254)*1000,"Pass",IF($B$2="mil",1,0.0254)*1000-P26)</f>
        <v>#REF!</v>
      </c>
      <c r="AN52" s="559" t="s">
        <v>96</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98</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98</v>
      </c>
      <c r="AM53" s="560" t="e">
        <f>IF(P27&lt;=IF($B$2="mil",1,0.0254)*1000,"Pass",IF($B$2="mil",1,0.0254)*1000-P27)</f>
        <v>#REF!</v>
      </c>
      <c r="AN53" s="559" t="s">
        <v>98</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100</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100</v>
      </c>
      <c r="AM54" s="560" t="e">
        <f>IF(P28&lt;=IF($B$2="mil",1,0.0254)*1000,"Pass",IF($B$2="mil",1,0.0254)*1000-P28)</f>
        <v>#REF!</v>
      </c>
      <c r="AN54" s="559" t="s">
        <v>100</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516</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
["&amp;$B$2&amp;"]"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
["&amp;$B$2&amp;"]"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516</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280</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280</v>
      </c>
      <c r="AO56" s="158"/>
      <c r="AP56" s="554"/>
      <c r="AQ56" s="156"/>
      <c r="AR56" s="156"/>
      <c r="AS56" s="156"/>
      <c r="AT56" s="156"/>
      <c r="AU56" s="156"/>
      <c r="AV56" s="158"/>
      <c r="AW56" s="156"/>
      <c r="AX56" s="158"/>
      <c r="AY56" s="3"/>
      <c r="AZ56" s="3"/>
    </row>
    <row r="57" spans="5:52" ht="15.75">
      <c r="E57" s="417"/>
      <c r="P57" s="263" t="s">
        <v>284</v>
      </c>
      <c r="Q57" s="166"/>
      <c r="R57" s="166"/>
      <c r="S57" s="166"/>
      <c r="T57" s="166"/>
      <c r="U57" s="166"/>
      <c r="V57" s="166"/>
      <c r="W57" s="558" t="s">
        <v>295</v>
      </c>
      <c r="X57" s="542" t="e">
        <f>MIN('DDR2 Clocks - 4L'!$O$17:$O$18)</f>
        <v>#REF!</v>
      </c>
      <c r="Y57" s="539" t="e">
        <f>MAX('DDR2 Clocks - 4L'!$O$17:$O$18)</f>
        <v>#REF!</v>
      </c>
      <c r="Z57" s="542"/>
      <c r="AA57" s="168"/>
      <c r="AB57" s="166"/>
      <c r="AC57" s="558" t="s">
        <v>357</v>
      </c>
      <c r="AD57" s="542" t="e">
        <f>MIN('DDR2 Clocks - 4L'!$O$19:$O$20)</f>
        <v>#REF!</v>
      </c>
      <c r="AE57" s="541" t="e">
        <f>MAX('DDR2 Clocks - 4L'!$O$19:$O$20)</f>
        <v>#REF!</v>
      </c>
      <c r="AF57" s="542"/>
      <c r="AG57" s="168"/>
      <c r="AH57" s="554"/>
      <c r="AI57" s="554"/>
      <c r="AJ57" s="554"/>
      <c r="AK57" s="554"/>
      <c r="AL57" s="554"/>
      <c r="AM57" s="554"/>
      <c r="AN57" s="163" t="s">
        <v>284</v>
      </c>
      <c r="AO57" s="539"/>
      <c r="AP57" s="554"/>
      <c r="AQ57" s="538"/>
      <c r="AR57" s="538"/>
      <c r="AS57" s="538"/>
      <c r="AT57" s="538"/>
      <c r="AU57" s="538"/>
      <c r="AV57" s="539"/>
      <c r="AW57" s="538"/>
      <c r="AX57" s="539"/>
      <c r="AY57" s="3"/>
      <c r="AZ57" s="3"/>
    </row>
    <row r="58" spans="5:52">
      <c r="P58" s="155" t="s">
        <v>447</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447</v>
      </c>
      <c r="AO58" s="273"/>
      <c r="AP58" s="554"/>
      <c r="AQ58" s="179"/>
      <c r="AR58" s="179"/>
      <c r="AS58" s="179"/>
      <c r="AT58" s="179"/>
      <c r="AU58" s="179"/>
      <c r="AV58" s="273"/>
      <c r="AW58" s="179"/>
      <c r="AX58" s="273"/>
      <c r="AY58" s="3"/>
      <c r="AZ58" s="3"/>
    </row>
    <row r="59" spans="5:52">
      <c r="P59" s="185" t="s">
        <v>95</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95</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97</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97</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99</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99</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516</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
["&amp;$B$2&amp;"]"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
["&amp;$B$2&amp;"]"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516</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284</v>
      </c>
      <c r="Q63" s="166"/>
      <c r="R63" s="166"/>
      <c r="S63" s="166"/>
      <c r="T63" s="166"/>
      <c r="U63" s="166"/>
      <c r="V63" s="166"/>
      <c r="W63" s="558" t="s">
        <v>295</v>
      </c>
      <c r="X63" s="541" t="e">
        <f>MIN('DDR2 Clocks - 4L'!$O$17:$O$18)</f>
        <v>#REF!</v>
      </c>
      <c r="Y63" s="539" t="e">
        <f>MAX('DDR2 Clocks - 4L'!$O$17:$O$18)</f>
        <v>#REF!</v>
      </c>
      <c r="Z63" s="541"/>
      <c r="AA63" s="541"/>
      <c r="AB63" s="166"/>
      <c r="AC63" s="558" t="s">
        <v>357</v>
      </c>
      <c r="AD63" s="592" t="e">
        <f>MIN('DDR2 Clocks - 4L'!$O$19:$O$20)</f>
        <v>#REF!</v>
      </c>
      <c r="AE63" s="541" t="e">
        <f>MAX('DDR2 Clocks - 4L'!$O$19:$O$20)</f>
        <v>#REF!</v>
      </c>
      <c r="AF63" s="541"/>
      <c r="AG63" s="541"/>
      <c r="AH63" s="554"/>
      <c r="AI63" s="554"/>
      <c r="AJ63" s="554"/>
      <c r="AK63" s="554"/>
      <c r="AL63" s="554"/>
      <c r="AM63" s="554"/>
      <c r="AN63" s="166" t="s">
        <v>284</v>
      </c>
      <c r="AO63" s="539"/>
      <c r="AP63" s="577"/>
      <c r="AQ63" s="538"/>
      <c r="AR63" s="538"/>
      <c r="AS63" s="538"/>
      <c r="AT63" s="538"/>
      <c r="AU63" s="538"/>
      <c r="AV63" s="538"/>
      <c r="AW63" s="538"/>
      <c r="AX63" s="539"/>
      <c r="AY63" s="3"/>
      <c r="AZ63" s="3"/>
    </row>
    <row r="64" spans="5:52">
      <c r="P64" s="155" t="s">
        <v>448</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448</v>
      </c>
      <c r="AO64" s="562"/>
      <c r="AP64" s="554"/>
      <c r="AQ64" s="430"/>
      <c r="AR64" s="430"/>
      <c r="AS64" s="430"/>
      <c r="AT64" s="430"/>
      <c r="AU64" s="430"/>
      <c r="AV64" s="562"/>
      <c r="AW64" s="430"/>
      <c r="AX64" s="549"/>
      <c r="AY64" s="3"/>
      <c r="AZ64" s="3"/>
    </row>
    <row r="65" spans="16:52">
      <c r="P65" s="185" t="s">
        <v>96</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96</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98</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98</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100</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100</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236" priority="2" stopIfTrue="1" operator="notEqual">
      <formula>"Pass"</formula>
    </cfRule>
  </conditionalFormatting>
  <conditionalFormatting sqref="AH20:AH22 T13:T14 T10:T11 T7:T8 AH26:AH28">
    <cfRule type="cellIs" dxfId="235" priority="3" stopIfTrue="1" operator="equal">
      <formula>"Pass"</formula>
    </cfRule>
    <cfRule type="cellIs" dxfId="234" priority="4" stopIfTrue="1" operator="notEqual">
      <formula>"Pass"</formula>
    </cfRule>
  </conditionalFormatting>
  <conditionalFormatting sqref="A1 F1:Z1">
    <cfRule type="expression" dxfId="233" priority="5" stopIfTrue="1">
      <formula>$F$1 = "Fail"</formula>
    </cfRule>
    <cfRule type="expression" dxfId="232" priority="6" stopIfTrue="1">
      <formula>$F$1 = "Pass"</formula>
    </cfRule>
  </conditionalFormatting>
  <pageMargins left="0.75" right="0.75" top="1" bottom="1" header="0.5" footer="0.5"/>
  <pageSetup orientation="portrait" verticalDpi="0" r:id="rId1"/>
  <headerFooter alignWithMargins="0"/>
  <legacyDrawing r:id="rId2"/>
  <oleObjects>
    <oleObject progId="Visio.Drawing.11" shapeId="27653" r:id="rId3"/>
    <oleObject progId="Visio.Drawing.11" shapeId="27654" r:id="rId4"/>
  </oleObjects>
</worksheet>
</file>

<file path=xl/worksheets/sheet31.xml><?xml version="1.0" encoding="utf-8"?>
<worksheet xmlns="http://schemas.openxmlformats.org/spreadsheetml/2006/main" xmlns:r="http://schemas.openxmlformats.org/officeDocument/2006/relationships">
  <sheetPr codeName="Sheet28"/>
  <dimension ref="A1:BF58"/>
  <sheetViews>
    <sheetView topLeftCell="W1" zoomScale="75" workbookViewId="0">
      <selection activeCell="AS27" sqref="AS27"/>
    </sheetView>
  </sheetViews>
  <sheetFormatPr defaultColWidth="34.140625" defaultRowHeight="12.75"/>
  <cols>
    <col min="1" max="1" width="15.140625" style="6" customWidth="1"/>
    <col min="2" max="2" width="8.85546875" style="75" customWidth="1"/>
    <col min="3" max="3" width="13.85546875" style="5" customWidth="1"/>
    <col min="4" max="4" width="2.140625" style="5" customWidth="1"/>
    <col min="5" max="5" width="12.85546875" style="6" bestFit="1" customWidth="1"/>
    <col min="6" max="6" width="10.140625" style="6" customWidth="1"/>
    <col min="7" max="7" width="10.28515625" style="5" customWidth="1"/>
    <col min="8" max="14" width="14.5703125" style="6" customWidth="1"/>
    <col min="15" max="15" width="2" style="6" customWidth="1"/>
    <col min="16" max="17" width="14.28515625" style="6" customWidth="1"/>
    <col min="18" max="18" width="3" style="6" customWidth="1"/>
    <col min="19" max="20" width="18.28515625" style="6" customWidth="1"/>
    <col min="21" max="21" width="2.85546875" style="6" customWidth="1"/>
    <col min="22" max="22" width="13.28515625" style="6" customWidth="1"/>
    <col min="23" max="23" width="14.85546875" style="6" customWidth="1"/>
    <col min="24" max="24" width="2.5703125" style="6" customWidth="1"/>
    <col min="25" max="26" width="14.85546875" style="6" customWidth="1"/>
    <col min="27" max="27" width="2.140625" style="6" customWidth="1"/>
    <col min="28" max="28" width="14.140625" style="5" customWidth="1"/>
    <col min="29" max="29" width="14.28515625" style="5" customWidth="1"/>
    <col min="30" max="30" width="2.140625" style="6" customWidth="1"/>
    <col min="31" max="32" width="14.28515625" style="5" customWidth="1"/>
    <col min="33" max="35" width="13.140625" style="5" customWidth="1"/>
    <col min="36" max="36" width="12.7109375" style="5" customWidth="1"/>
    <col min="37" max="40" width="17.85546875" style="5" customWidth="1"/>
    <col min="41" max="41" width="21.7109375" style="5" customWidth="1"/>
    <col min="42" max="46" width="17.85546875" style="5" customWidth="1"/>
    <col min="47" max="47" width="2" style="6" customWidth="1"/>
    <col min="48" max="48" width="17.5703125" style="6" customWidth="1"/>
    <col min="49" max="49" width="21.42578125" style="6" customWidth="1"/>
    <col min="50" max="50" width="2.140625" style="3" customWidth="1"/>
    <col min="51" max="51" width="11.42578125" style="3" customWidth="1"/>
    <col min="52" max="52" width="11.28515625" style="3" customWidth="1"/>
    <col min="53" max="53" width="16.28515625" style="3" customWidth="1"/>
    <col min="54" max="55" width="11.28515625" style="3" customWidth="1"/>
    <col min="56" max="56" width="16.28515625" style="3" customWidth="1"/>
    <col min="57" max="57" width="2.140625" style="3" customWidth="1"/>
    <col min="58" max="58" width="11.42578125" style="3" customWidth="1"/>
    <col min="59" max="59" width="11.28515625" style="3" customWidth="1"/>
    <col min="60" max="60" width="16.42578125" style="3" customWidth="1"/>
    <col min="61" max="61" width="2.140625" style="3" customWidth="1"/>
    <col min="62" max="62" width="11.42578125" style="3" customWidth="1"/>
    <col min="63" max="63" width="11.28515625" style="3" customWidth="1"/>
    <col min="64" max="64" width="16.42578125" style="3" customWidth="1"/>
    <col min="65" max="16384" width="34.140625" style="3"/>
  </cols>
  <sheetData>
    <row r="1" spans="1:50" ht="26.25">
      <c r="A1" s="1184" t="s">
        <v>159</v>
      </c>
      <c r="B1" s="1186"/>
      <c r="C1" s="1186"/>
      <c r="D1" s="1186"/>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8">
      <c r="A2" s="96" t="s">
        <v>80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516</v>
      </c>
      <c r="B3" s="101" t="s">
        <v>533</v>
      </c>
      <c r="C3" s="364"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"DQS-DQS# SODIMM Length Test
(&lt;="&amp;IF($B$2="mil",1,0.0254)*5&amp;$B$2&amp;")"</f>
        <v>#REF!</v>
      </c>
      <c r="AH3" s="7" t="e">
        <f>"DQS-DQS# SDRAM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319</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94</v>
      </c>
      <c r="B5" s="125"/>
      <c r="C5" s="365"/>
      <c r="D5" s="53"/>
      <c r="E5" s="52"/>
      <c r="F5" s="52"/>
      <c r="G5" s="52"/>
      <c r="H5" s="52"/>
      <c r="I5" s="52"/>
      <c r="J5" s="52"/>
      <c r="K5" s="52"/>
      <c r="L5" s="52"/>
      <c r="M5" s="52"/>
      <c r="N5" s="52"/>
      <c r="O5" s="52"/>
      <c r="P5" s="81"/>
      <c r="Q5" s="81"/>
      <c r="R5" s="53"/>
      <c r="S5" s="65"/>
      <c r="T5" s="65"/>
      <c r="U5" s="540" t="s">
        <v>304</v>
      </c>
      <c r="V5" s="168" t="e">
        <f>MIN('DDR2 Clocks - 2L'!$R$10:$R$13)</f>
        <v>#REF!</v>
      </c>
      <c r="W5" s="541" t="e">
        <f>MAX('DDR2 Clocks - 2L'!$R$10:$R$13)</f>
        <v>#REF!</v>
      </c>
      <c r="X5" s="53"/>
      <c r="Y5" s="65"/>
      <c r="Z5" s="65"/>
      <c r="AA5" s="540" t="s">
        <v>294</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320</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160</v>
      </c>
      <c r="B7" s="480" t="s">
        <v>519</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161</v>
      </c>
      <c r="B8" s="480" t="s">
        <v>526</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162</v>
      </c>
      <c r="B9" s="480" t="s">
        <v>520</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163</v>
      </c>
      <c r="B10" s="480" t="s">
        <v>381</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319</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94</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297</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320</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164</v>
      </c>
      <c r="B14" s="482" t="s">
        <v>384</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165</v>
      </c>
      <c r="B15" s="480" t="s">
        <v>527</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166</v>
      </c>
      <c r="B16" s="482" t="s">
        <v>521</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167</v>
      </c>
      <c r="B17" s="480" t="s">
        <v>528</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319</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94</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296</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320</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168</v>
      </c>
      <c r="B21" s="480" t="s">
        <v>522</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169</v>
      </c>
      <c r="B22" s="480" t="s">
        <v>529</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170</v>
      </c>
      <c r="B23" s="480" t="s">
        <v>523</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171</v>
      </c>
      <c r="B24" s="480" t="s">
        <v>530</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319</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94</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295</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320</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172</v>
      </c>
      <c r="B28" s="480" t="s">
        <v>524</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173</v>
      </c>
      <c r="B29" s="480" t="s">
        <v>531</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175</v>
      </c>
      <c r="B30" s="480" t="s">
        <v>525</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176</v>
      </c>
      <c r="B31" s="480" t="s">
        <v>532</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5.5">
      <c r="A33" s="48" t="s">
        <v>79</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177</v>
      </c>
      <c r="AJ35" s="78"/>
      <c r="AT35" s="74"/>
      <c r="AX35" s="554"/>
      <c r="AZ35" s="78"/>
    </row>
    <row r="36" spans="1:58">
      <c r="H36" s="3"/>
      <c r="I36" s="3"/>
      <c r="J36" s="3"/>
      <c r="K36" s="3"/>
      <c r="L36" s="3"/>
      <c r="M36" s="3"/>
      <c r="N36" s="3"/>
      <c r="O36" s="3"/>
    </row>
    <row r="37" spans="1:58">
      <c r="AC37" s="5" t="s">
        <v>177</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367</v>
      </c>
      <c r="O50" s="76"/>
      <c r="P50" s="76"/>
      <c r="T50" s="75"/>
      <c r="U50" s="75"/>
      <c r="V50" s="75"/>
      <c r="W50" s="75"/>
      <c r="X50" s="75"/>
      <c r="Y50" s="75"/>
      <c r="Z50" s="75"/>
      <c r="AA50" s="4"/>
      <c r="AB50" s="4"/>
      <c r="AC50" s="75"/>
      <c r="AD50" s="4"/>
      <c r="AE50" s="4"/>
      <c r="AF50" s="4"/>
      <c r="AG50" s="4"/>
      <c r="AH50" s="4"/>
      <c r="AT50" s="6"/>
      <c r="AW50" s="3"/>
    </row>
    <row r="51" spans="10:49">
      <c r="J51" s="6" t="s">
        <v>359</v>
      </c>
      <c r="K51" s="6" t="s">
        <v>315</v>
      </c>
      <c r="O51" s="76"/>
      <c r="P51" s="76"/>
      <c r="T51" s="75"/>
      <c r="U51" s="75"/>
      <c r="V51" s="75"/>
      <c r="W51" s="75"/>
      <c r="X51" s="75"/>
      <c r="Y51" s="75"/>
      <c r="Z51" s="75"/>
      <c r="AA51" s="4"/>
      <c r="AB51" s="4"/>
      <c r="AC51" s="75"/>
      <c r="AD51" s="4"/>
      <c r="AE51" s="4"/>
      <c r="AF51" s="4"/>
      <c r="AG51" s="4"/>
      <c r="AH51" s="4"/>
      <c r="AT51" s="6"/>
      <c r="AW51" s="3"/>
    </row>
    <row r="52" spans="10:49">
      <c r="J52" s="6" t="s">
        <v>360</v>
      </c>
      <c r="K52" s="6" t="s">
        <v>315</v>
      </c>
      <c r="T52" s="75"/>
      <c r="U52" s="75"/>
      <c r="V52" s="75"/>
      <c r="W52" s="75"/>
      <c r="X52" s="75"/>
      <c r="Y52" s="75"/>
      <c r="Z52" s="75"/>
      <c r="AA52" s="4"/>
      <c r="AB52" s="4"/>
      <c r="AC52" s="75"/>
      <c r="AD52" s="4"/>
      <c r="AE52" s="4"/>
      <c r="AF52" s="4"/>
      <c r="AG52" s="4"/>
      <c r="AH52" s="4"/>
      <c r="AT52" s="6"/>
      <c r="AW52" s="3"/>
    </row>
    <row r="53" spans="10:49">
      <c r="J53" s="6" t="s">
        <v>361</v>
      </c>
      <c r="K53" s="6" t="s">
        <v>316</v>
      </c>
      <c r="T53" s="75"/>
      <c r="U53" s="75"/>
      <c r="V53" s="75"/>
      <c r="W53" s="75"/>
      <c r="X53" s="75"/>
      <c r="Y53" s="75"/>
      <c r="Z53" s="75"/>
      <c r="AA53" s="4"/>
      <c r="AB53" s="4"/>
      <c r="AC53" s="75"/>
      <c r="AD53" s="4"/>
      <c r="AE53" s="4"/>
      <c r="AF53" s="4"/>
      <c r="AG53" s="4"/>
      <c r="AH53" s="4"/>
      <c r="AT53" s="6"/>
      <c r="AW53" s="3"/>
    </row>
    <row r="54" spans="10:49">
      <c r="J54" s="6" t="s">
        <v>462</v>
      </c>
      <c r="K54" s="6" t="s">
        <v>316</v>
      </c>
      <c r="T54" s="75"/>
      <c r="U54" s="75"/>
      <c r="V54" s="75"/>
      <c r="W54" s="75"/>
      <c r="X54" s="75"/>
      <c r="Y54" s="75"/>
      <c r="Z54" s="75"/>
      <c r="AA54" s="4"/>
      <c r="AB54" s="4"/>
      <c r="AC54" s="75"/>
      <c r="AD54" s="4"/>
      <c r="AE54" s="4"/>
      <c r="AF54" s="4"/>
      <c r="AG54" s="4"/>
      <c r="AH54" s="4"/>
      <c r="AT54" s="6"/>
      <c r="AW54" s="3"/>
    </row>
    <row r="55" spans="10:49">
      <c r="J55" s="6" t="s">
        <v>363</v>
      </c>
      <c r="K55" s="6" t="s">
        <v>318</v>
      </c>
      <c r="T55" s="75"/>
      <c r="U55" s="75"/>
      <c r="V55" s="75"/>
      <c r="W55" s="75"/>
      <c r="X55" s="75"/>
      <c r="Y55" s="75"/>
      <c r="Z55" s="75"/>
      <c r="AA55" s="4"/>
      <c r="AB55" s="4"/>
      <c r="AC55" s="75"/>
      <c r="AD55" s="4"/>
      <c r="AE55" s="4"/>
      <c r="AF55" s="4"/>
      <c r="AG55" s="4"/>
      <c r="AH55" s="4"/>
      <c r="AT55" s="6"/>
      <c r="AW55" s="3"/>
    </row>
    <row r="56" spans="10:49">
      <c r="J56" s="6" t="s">
        <v>364</v>
      </c>
      <c r="K56" s="6" t="s">
        <v>318</v>
      </c>
      <c r="AA56" s="5"/>
      <c r="AC56" s="6"/>
      <c r="AD56" s="5"/>
      <c r="AT56" s="6"/>
      <c r="AW56" s="3"/>
    </row>
    <row r="57" spans="10:49">
      <c r="J57" s="6" t="s">
        <v>365</v>
      </c>
      <c r="K57" s="6" t="s">
        <v>317</v>
      </c>
      <c r="AA57" s="5"/>
      <c r="AC57" s="6"/>
      <c r="AD57" s="5"/>
      <c r="AT57" s="6"/>
      <c r="AW57" s="3"/>
    </row>
    <row r="58" spans="10:49">
      <c r="J58" s="6" t="s">
        <v>366</v>
      </c>
      <c r="K58" s="6" t="s">
        <v>317</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231" priority="1" stopIfTrue="1" operator="equal">
      <formula>"Pass"</formula>
    </cfRule>
    <cfRule type="cellIs" dxfId="230"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229" priority="4" stopIfTrue="1" operator="notEqual">
      <formula>"Pass"</formula>
    </cfRule>
  </conditionalFormatting>
  <conditionalFormatting sqref="A1:AU1">
    <cfRule type="expression" dxfId="228" priority="5" stopIfTrue="1">
      <formula>$E$1 = "Fail"</formula>
    </cfRule>
    <cfRule type="expression" dxfId="227" priority="6" stopIfTrue="1">
      <formula>$E$1 = "Pass"</formula>
    </cfRule>
  </conditionalFormatting>
  <conditionalFormatting sqref="T21:T24 T14:T17 T7:T10 T28:T31">
    <cfRule type="cellIs" dxfId="226" priority="7" stopIfTrue="1" operator="greaterThan">
      <formula>6250</formula>
    </cfRule>
    <cfRule type="cellIs" dxfId="225" priority="8" stopIfTrue="1" operator="lessThan">
      <formula>6250</formula>
    </cfRule>
  </conditionalFormatting>
  <conditionalFormatting sqref="S21:S24 S14:S17 S7:S10 S28:S31">
    <cfRule type="cellIs" dxfId="224" priority="9" stopIfTrue="1" operator="greaterThan">
      <formula>4750</formula>
    </cfRule>
    <cfRule type="cellIs" dxfId="223" priority="10" stopIfTrue="1" operator="lessThan">
      <formula>4750</formula>
    </cfRule>
  </conditionalFormatting>
  <pageMargins left="0.75" right="0.75" top="1" bottom="1" header="0.5" footer="0.5"/>
  <pageSetup orientation="landscape" r:id="rId1"/>
  <headerFooter alignWithMargins="0"/>
  <legacyDrawing r:id="rId2"/>
  <oleObjects>
    <oleObject progId="Visio.Drawing.11" shapeId="6161" r:id="rId3"/>
  </oleObjects>
</worksheet>
</file>

<file path=xl/worksheets/sheet32.xml><?xml version="1.0" encoding="utf-8"?>
<worksheet xmlns="http://schemas.openxmlformats.org/spreadsheetml/2006/main" xmlns:r="http://schemas.openxmlformats.org/officeDocument/2006/relationships">
  <sheetPr codeName="Sheet29"/>
  <dimension ref="A1:BK71"/>
  <sheetViews>
    <sheetView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0.85546875" customWidth="1"/>
    <col min="20" max="21" width="21.28515625" customWidth="1"/>
    <col min="22" max="22" width="12.140625" bestFit="1" customWidth="1"/>
    <col min="23" max="23" width="10.85546875" bestFit="1" customWidth="1"/>
    <col min="24" max="24" width="1" customWidth="1"/>
    <col min="25" max="25" width="11.5703125" bestFit="1" customWidth="1"/>
    <col min="26" max="26" width="11" bestFit="1" customWidth="1"/>
    <col min="27" max="27" width="0.85546875" customWidth="1"/>
    <col min="28" max="29" width="21.28515625" customWidth="1"/>
    <col min="30" max="30" width="12.140625" bestFit="1" customWidth="1"/>
    <col min="31" max="31" width="13.140625" customWidth="1"/>
    <col min="32" max="32" width="1" customWidth="1"/>
    <col min="33" max="33" width="11.5703125" bestFit="1" customWidth="1"/>
    <col min="34" max="34" width="11" bestFit="1" customWidth="1"/>
    <col min="35" max="35" width="0.85546875" customWidth="1"/>
    <col min="36" max="36" width="13.85546875" bestFit="1" customWidth="1"/>
    <col min="37" max="37" width="13.42578125" bestFit="1" customWidth="1"/>
    <col min="38" max="38" width="11" bestFit="1" customWidth="1"/>
    <col min="39" max="39" width="11.7109375" bestFit="1" customWidth="1"/>
    <col min="40" max="40" width="11.7109375" hidden="1" customWidth="1"/>
    <col min="41" max="41" width="12.28515625" bestFit="1" customWidth="1"/>
    <col min="42" max="43" width="11.42578125" bestFit="1" customWidth="1"/>
    <col min="44" max="44" width="18" customWidth="1"/>
    <col min="45" max="46" width="11.7109375" customWidth="1"/>
    <col min="47" max="47" width="27.5703125" customWidth="1"/>
    <col min="48" max="48" width="16.85546875" customWidth="1"/>
    <col min="49" max="49" width="17" customWidth="1"/>
    <col min="50" max="50" width="18.28515625" bestFit="1" customWidth="1"/>
    <col min="51" max="51" width="16.7109375" customWidth="1"/>
    <col min="52" max="52" width="1" customWidth="1"/>
    <col min="53" max="53" width="16.85546875" customWidth="1"/>
    <col min="54" max="54" width="16.28515625" customWidth="1"/>
  </cols>
  <sheetData>
    <row r="1" spans="1:54" s="3" customFormat="1" ht="26.25">
      <c r="A1" s="1184" t="s">
        <v>159</v>
      </c>
      <c r="B1" s="1186"/>
      <c r="C1" s="1186"/>
      <c r="D1" s="1186"/>
      <c r="E1" s="116" t="e">
        <f ca="1">IF(AND(BB7="Pass"),"Pass","Fail")</f>
        <v>#REF!</v>
      </c>
      <c r="F1" s="49"/>
      <c r="AZ1" s="61"/>
    </row>
    <row r="2" spans="1:54" ht="18">
      <c r="A2" s="96" t="s">
        <v>80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516</v>
      </c>
      <c r="B3" s="101" t="s">
        <v>533</v>
      </c>
      <c r="C3" s="364"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
["&amp;$B$2&amp;"]"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
["&amp;$B$2&amp;"]"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
(&lt;="&amp;IF($B$2="mil",1,0.0254)*5&amp;$B$2&amp;")"</f>
        <v>#REF!</v>
      </c>
      <c r="AK3" s="7" t="e">
        <f>"DQS-DQS# SDRAM (U5-U8) Length Test
(&lt;="&amp;IF($B$2="mil",1,0.0254)*10&amp;$B$2&amp;")"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319</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94</v>
      </c>
      <c r="B5" s="125"/>
      <c r="C5" s="365"/>
      <c r="D5" s="53"/>
      <c r="E5" s="52"/>
      <c r="F5" s="52"/>
      <c r="G5" s="52"/>
      <c r="H5" s="52"/>
      <c r="I5" s="52"/>
      <c r="J5" s="52"/>
      <c r="K5" s="52"/>
      <c r="L5" s="52"/>
      <c r="M5" s="52"/>
      <c r="N5" s="52"/>
      <c r="O5" s="52"/>
      <c r="P5" s="52"/>
      <c r="Q5" s="52"/>
      <c r="R5" s="52"/>
      <c r="S5" s="540"/>
      <c r="T5" s="81"/>
      <c r="U5" s="540" t="s">
        <v>294</v>
      </c>
      <c r="V5" s="542" t="e">
        <f>MIN('DDR2 Clocks - 4L'!$O$5:$O$6)</f>
        <v>#REF!</v>
      </c>
      <c r="W5" s="541" t="e">
        <f>MAX('DDR2 Clocks - 4L'!$O$5:$O$6)</f>
        <v>#REF!</v>
      </c>
      <c r="X5" s="65"/>
      <c r="Y5" s="65"/>
      <c r="Z5" s="65"/>
      <c r="AA5" s="540"/>
      <c r="AB5" s="81"/>
      <c r="AC5" s="540" t="s">
        <v>354</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320</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160</v>
      </c>
      <c r="B7" s="646" t="s">
        <v>519</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161</v>
      </c>
      <c r="B8" s="646" t="s">
        <v>526</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319</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94</v>
      </c>
      <c r="B10" s="654"/>
      <c r="C10" s="648"/>
      <c r="D10" s="53"/>
      <c r="E10" s="289"/>
      <c r="F10" s="289"/>
      <c r="G10" s="289"/>
      <c r="H10" s="289"/>
      <c r="I10" s="289"/>
      <c r="J10" s="293"/>
      <c r="K10" s="52"/>
      <c r="L10" s="293"/>
      <c r="M10" s="293"/>
      <c r="N10" s="293"/>
      <c r="O10" s="293"/>
      <c r="P10" s="293"/>
      <c r="Q10" s="293"/>
      <c r="R10" s="52"/>
      <c r="S10" s="540"/>
      <c r="T10" s="81"/>
      <c r="U10" s="540" t="s">
        <v>294</v>
      </c>
      <c r="V10" s="542" t="e">
        <f>MIN('DDR2 Clocks - 4L'!$O$5:$O$6)</f>
        <v>#REF!</v>
      </c>
      <c r="W10" s="541" t="e">
        <f>MAX('DDR2 Clocks - 4L'!$O$5:$O$6)</f>
        <v>#REF!</v>
      </c>
      <c r="X10" s="65"/>
      <c r="Y10" s="65"/>
      <c r="Z10" s="65"/>
      <c r="AA10" s="540"/>
      <c r="AB10" s="81"/>
      <c r="AC10" s="540" t="s">
        <v>354</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320</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162</v>
      </c>
      <c r="B12" s="646" t="s">
        <v>520</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163</v>
      </c>
      <c r="B13" s="646" t="s">
        <v>381</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319</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94</v>
      </c>
      <c r="B15" s="654"/>
      <c r="C15" s="648"/>
      <c r="D15" s="53"/>
      <c r="E15" s="289"/>
      <c r="F15" s="289"/>
      <c r="G15" s="289"/>
      <c r="H15" s="289"/>
      <c r="I15" s="289"/>
      <c r="J15" s="293"/>
      <c r="K15" s="52"/>
      <c r="L15" s="293"/>
      <c r="M15" s="293"/>
      <c r="N15" s="293"/>
      <c r="O15" s="293"/>
      <c r="P15" s="293"/>
      <c r="Q15" s="293"/>
      <c r="R15" s="52"/>
      <c r="S15" s="540"/>
      <c r="T15" s="81"/>
      <c r="U15" s="540" t="s">
        <v>297</v>
      </c>
      <c r="V15" s="542" t="e">
        <f>MIN('DDR2 Clocks - 4L'!$O$9:$O$10)</f>
        <v>#REF!</v>
      </c>
      <c r="W15" s="541" t="e">
        <f>MAX('DDR2 Clocks - 4L'!$O$9:$O$10)</f>
        <v>#REF!</v>
      </c>
      <c r="X15" s="65"/>
      <c r="Y15" s="65"/>
      <c r="Z15" s="65"/>
      <c r="AA15" s="540"/>
      <c r="AB15" s="81"/>
      <c r="AC15" s="540" t="s">
        <v>355</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320</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164</v>
      </c>
      <c r="B17" s="656" t="s">
        <v>384</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165</v>
      </c>
      <c r="B18" s="646" t="s">
        <v>527</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319</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94</v>
      </c>
      <c r="B20" s="654"/>
      <c r="C20" s="648"/>
      <c r="D20" s="53"/>
      <c r="E20" s="289"/>
      <c r="F20" s="289"/>
      <c r="G20" s="289"/>
      <c r="H20" s="289"/>
      <c r="I20" s="289"/>
      <c r="J20" s="293"/>
      <c r="K20" s="52"/>
      <c r="L20" s="293"/>
      <c r="M20" s="293"/>
      <c r="N20" s="293"/>
      <c r="O20" s="293"/>
      <c r="P20" s="293"/>
      <c r="Q20" s="293"/>
      <c r="R20" s="52"/>
      <c r="S20" s="540"/>
      <c r="T20" s="81"/>
      <c r="U20" s="540" t="s">
        <v>297</v>
      </c>
      <c r="V20" s="542" t="e">
        <f>MIN('DDR2 Clocks - 4L'!$O$9:$O$10)</f>
        <v>#REF!</v>
      </c>
      <c r="W20" s="541" t="e">
        <f>MAX('DDR2 Clocks - 4L'!$O$9:$O$10)</f>
        <v>#REF!</v>
      </c>
      <c r="X20" s="65"/>
      <c r="Y20" s="65"/>
      <c r="Z20" s="65"/>
      <c r="AA20" s="540"/>
      <c r="AB20" s="81"/>
      <c r="AC20" s="540" t="s">
        <v>355</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320</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166</v>
      </c>
      <c r="B22" s="656" t="s">
        <v>521</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167</v>
      </c>
      <c r="B23" s="646" t="s">
        <v>528</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319</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94</v>
      </c>
      <c r="B25" s="654"/>
      <c r="C25" s="648"/>
      <c r="D25" s="53"/>
      <c r="E25" s="289"/>
      <c r="F25" s="289"/>
      <c r="G25" s="289"/>
      <c r="H25" s="289"/>
      <c r="I25" s="289"/>
      <c r="J25" s="293"/>
      <c r="K25" s="52"/>
      <c r="L25" s="293"/>
      <c r="M25" s="293"/>
      <c r="N25" s="293"/>
      <c r="O25" s="293"/>
      <c r="P25" s="293"/>
      <c r="Q25" s="293"/>
      <c r="R25" s="52"/>
      <c r="S25" s="540"/>
      <c r="T25" s="81"/>
      <c r="U25" s="540" t="s">
        <v>296</v>
      </c>
      <c r="V25" s="542" t="e">
        <f>MIN('DDR2 Clocks - 4L'!$O$13:$O$14)</f>
        <v>#REF!</v>
      </c>
      <c r="W25" s="541" t="e">
        <f>MAX('DDR2 Clocks - 4L'!$O$13:$O$14)</f>
        <v>#REF!</v>
      </c>
      <c r="X25" s="65"/>
      <c r="Y25" s="65"/>
      <c r="Z25" s="65"/>
      <c r="AA25" s="540"/>
      <c r="AB25" s="81"/>
      <c r="AC25" s="540" t="s">
        <v>356</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320</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168</v>
      </c>
      <c r="B27" s="646" t="s">
        <v>522</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169</v>
      </c>
      <c r="B28" s="646" t="s">
        <v>529</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319</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94</v>
      </c>
      <c r="B30" s="654"/>
      <c r="C30" s="648"/>
      <c r="D30" s="53"/>
      <c r="E30" s="289"/>
      <c r="F30" s="289"/>
      <c r="G30" s="289"/>
      <c r="H30" s="289"/>
      <c r="I30" s="289"/>
      <c r="J30" s="293"/>
      <c r="K30" s="52"/>
      <c r="L30" s="293"/>
      <c r="M30" s="293"/>
      <c r="N30" s="293"/>
      <c r="O30" s="293"/>
      <c r="P30" s="293"/>
      <c r="Q30" s="293"/>
      <c r="R30" s="52"/>
      <c r="S30" s="540"/>
      <c r="T30" s="81"/>
      <c r="U30" s="540" t="s">
        <v>296</v>
      </c>
      <c r="V30" s="542" t="e">
        <f>MIN('DDR2 Clocks - 4L'!$O$13:$O$14)</f>
        <v>#REF!</v>
      </c>
      <c r="W30" s="541" t="e">
        <f>MAX('DDR2 Clocks - 4L'!$O$13:$O$14)</f>
        <v>#REF!</v>
      </c>
      <c r="X30" s="65"/>
      <c r="Y30" s="65"/>
      <c r="Z30" s="65"/>
      <c r="AA30" s="540"/>
      <c r="AB30" s="81"/>
      <c r="AC30" s="540" t="s">
        <v>356</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320</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170</v>
      </c>
      <c r="B32" s="646" t="s">
        <v>523</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171</v>
      </c>
      <c r="B33" s="646" t="s">
        <v>530</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319</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94</v>
      </c>
      <c r="B35" s="654"/>
      <c r="C35" s="648"/>
      <c r="D35" s="53"/>
      <c r="E35" s="289"/>
      <c r="F35" s="289"/>
      <c r="G35" s="289"/>
      <c r="H35" s="289"/>
      <c r="I35" s="289"/>
      <c r="J35" s="293"/>
      <c r="K35" s="52"/>
      <c r="L35" s="293"/>
      <c r="M35" s="293"/>
      <c r="N35" s="293"/>
      <c r="O35" s="293"/>
      <c r="P35" s="293"/>
      <c r="Q35" s="293"/>
      <c r="R35" s="52"/>
      <c r="S35" s="540"/>
      <c r="T35" s="81"/>
      <c r="U35" s="540" t="s">
        <v>295</v>
      </c>
      <c r="V35" s="542" t="e">
        <f>MIN('DDR2 Clocks - 4L'!$O$17:$O$18)</f>
        <v>#REF!</v>
      </c>
      <c r="W35" s="541" t="e">
        <f>MAX('DDR2 Clocks - 4L'!$O$17:$O$18)</f>
        <v>#REF!</v>
      </c>
      <c r="X35" s="65"/>
      <c r="Y35" s="65"/>
      <c r="Z35" s="65"/>
      <c r="AA35" s="540"/>
      <c r="AB35" s="81"/>
      <c r="AC35" s="540" t="s">
        <v>357</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320</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172</v>
      </c>
      <c r="B37" s="646" t="s">
        <v>524</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173</v>
      </c>
      <c r="B38" s="646" t="s">
        <v>531</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319</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94</v>
      </c>
      <c r="B40" s="654"/>
      <c r="C40" s="648"/>
      <c r="D40" s="53"/>
      <c r="E40" s="289"/>
      <c r="F40" s="289"/>
      <c r="G40" s="289"/>
      <c r="H40" s="289"/>
      <c r="I40" s="289"/>
      <c r="J40" s="293"/>
      <c r="K40" s="52"/>
      <c r="L40" s="293"/>
      <c r="M40" s="293"/>
      <c r="N40" s="293"/>
      <c r="O40" s="293"/>
      <c r="P40" s="293"/>
      <c r="Q40" s="293"/>
      <c r="R40" s="52"/>
      <c r="S40" s="540"/>
      <c r="T40" s="81"/>
      <c r="U40" s="540" t="s">
        <v>295</v>
      </c>
      <c r="V40" s="542" t="e">
        <f>MIN('DDR2 Clocks - 4L'!$O$17:$O$18)</f>
        <v>#REF!</v>
      </c>
      <c r="W40" s="541" t="e">
        <f>MAX('DDR2 Clocks - 4L'!$O$17:$O$18)</f>
        <v>#REF!</v>
      </c>
      <c r="X40" s="65"/>
      <c r="Y40" s="65"/>
      <c r="Z40" s="65"/>
      <c r="AA40" s="540"/>
      <c r="AB40" s="81"/>
      <c r="AC40" s="540" t="s">
        <v>357</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320</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175</v>
      </c>
      <c r="B42" s="646" t="s">
        <v>525</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176</v>
      </c>
      <c r="B43" s="646" t="s">
        <v>532</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5.5">
      <c r="A45" s="48" t="s">
        <v>79</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177</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91</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177</v>
      </c>
      <c r="X49" s="6"/>
      <c r="Y49" s="5"/>
      <c r="Z49" s="5"/>
      <c r="AA49" s="6"/>
      <c r="AB49" s="6"/>
      <c r="AC49" s="6"/>
      <c r="AD49" s="5"/>
      <c r="AE49" s="5" t="s">
        <v>177</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584</v>
      </c>
      <c r="J63" s="6"/>
    </row>
    <row r="64" spans="1:54">
      <c r="H64" s="6" t="s">
        <v>359</v>
      </c>
      <c r="I64" s="6" t="s">
        <v>585</v>
      </c>
      <c r="J64" s="6"/>
    </row>
    <row r="65" spans="8:9">
      <c r="H65" s="6" t="s">
        <v>360</v>
      </c>
      <c r="I65" s="6" t="s">
        <v>585</v>
      </c>
    </row>
    <row r="66" spans="8:9">
      <c r="H66" s="6" t="s">
        <v>361</v>
      </c>
      <c r="I66" s="6" t="s">
        <v>586</v>
      </c>
    </row>
    <row r="67" spans="8:9">
      <c r="H67" s="6" t="s">
        <v>462</v>
      </c>
      <c r="I67" s="6" t="s">
        <v>586</v>
      </c>
    </row>
    <row r="68" spans="8:9">
      <c r="H68" s="6" t="s">
        <v>363</v>
      </c>
      <c r="I68" s="6" t="s">
        <v>587</v>
      </c>
    </row>
    <row r="69" spans="8:9">
      <c r="H69" s="6" t="s">
        <v>364</v>
      </c>
      <c r="I69" s="6" t="s">
        <v>587</v>
      </c>
    </row>
    <row r="70" spans="8:9">
      <c r="H70" s="6" t="s">
        <v>365</v>
      </c>
      <c r="I70" s="6" t="s">
        <v>588</v>
      </c>
    </row>
    <row r="71" spans="8:9">
      <c r="H71" s="6" t="s">
        <v>366</v>
      </c>
      <c r="I71" s="6" t="s">
        <v>588</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222" priority="1" stopIfTrue="1" operator="equal">
      <formula>"Pass"</formula>
    </cfRule>
    <cfRule type="cellIs" dxfId="221" priority="2" stopIfTrue="1" operator="notEqual">
      <formula>"Pass"</formula>
    </cfRule>
  </conditionalFormatting>
  <conditionalFormatting sqref="AU7:AU8 AU12:AU13 AU17:AU18 AU22:AU23 AU27:AU28 AU32:AU33 AU37:AU38 AU42:AU43">
    <cfRule type="cellIs" dxfId="220" priority="3" stopIfTrue="1" operator="equal">
      <formula>"Pass"</formula>
    </cfRule>
    <cfRule type="cellIs" dxfId="219" priority="4" stopIfTrue="1" operator="notEqual">
      <formula>"pass"</formula>
    </cfRule>
  </conditionalFormatting>
  <conditionalFormatting sqref="U27:U28 U17:U18 AC32:AC33 U7:U8 U12:U13 U22:U23 U32:U33 U37:U38 AC42:AC43 AC17:AC18 AC7:AC8 U42:U43 AC12:AC13 AC22:AC23 AC27:AC28 AC37:AC38">
    <cfRule type="cellIs" dxfId="218" priority="5" stopIfTrue="1" operator="greaterThan">
      <formula>6250</formula>
    </cfRule>
    <cfRule type="cellIs" dxfId="217"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216" priority="8" stopIfTrue="1" operator="notEqual">
      <formula>"Pass"</formula>
    </cfRule>
  </conditionalFormatting>
  <conditionalFormatting sqref="A1:AZ1">
    <cfRule type="expression" dxfId="215" priority="9" stopIfTrue="1">
      <formula>$E$1 = "Fail"</formula>
    </cfRule>
    <cfRule type="expression" dxfId="214" priority="10" stopIfTrue="1">
      <formula>$E$1 = "Pass"</formula>
    </cfRule>
  </conditionalFormatting>
  <pageMargins left="0.75" right="0.75" top="1" bottom="1" header="0.5" footer="0.5"/>
  <pageSetup paperSize="9" orientation="landscape" verticalDpi="0" r:id="rId1"/>
  <headerFooter alignWithMargins="0"/>
  <legacyDrawing r:id="rId2"/>
  <oleObjects>
    <oleObject progId="Visio.Drawing.11" shapeId="18659" r:id="rId3"/>
  </oleObjects>
</worksheet>
</file>

<file path=xl/worksheets/sheet33.xml><?xml version="1.0" encoding="utf-8"?>
<worksheet xmlns="http://schemas.openxmlformats.org/spreadsheetml/2006/main" xmlns:r="http://schemas.openxmlformats.org/officeDocument/2006/relationships">
  <sheetPr codeName="Sheet30"/>
  <dimension ref="A1:BF70"/>
  <sheetViews>
    <sheetView zoomScale="75" zoomScaleNormal="75" zoomScaleSheetLayoutView="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bestFit="1" customWidth="1"/>
    <col min="9" max="10" width="12.140625" bestFit="1" customWidth="1"/>
    <col min="11" max="11" width="10.85546875" bestFit="1" customWidth="1"/>
    <col min="12" max="13" width="12.28515625" bestFit="1" customWidth="1"/>
    <col min="14" max="14" width="13.5703125" customWidth="1"/>
    <col min="15" max="15" width="1" customWidth="1"/>
    <col min="16" max="16" width="11.7109375" bestFit="1" customWidth="1"/>
    <col min="17" max="17" width="13.42578125" bestFit="1" customWidth="1"/>
    <col min="18" max="18" width="0.85546875" customWidth="1"/>
    <col min="19" max="19" width="12.140625" bestFit="1" customWidth="1"/>
    <col min="20" max="20" width="10.85546875" bestFit="1" customWidth="1"/>
    <col min="21" max="21" width="1" customWidth="1"/>
    <col min="22" max="22" width="11.5703125" bestFit="1" customWidth="1"/>
    <col min="23" max="23" width="11.140625" customWidth="1"/>
    <col min="24" max="24" width="0.85546875" customWidth="1"/>
    <col min="25" max="26" width="21.28515625" customWidth="1"/>
    <col min="27" max="27" width="12.140625" bestFit="1" customWidth="1"/>
    <col min="28" max="28" width="10.85546875" bestFit="1" customWidth="1"/>
    <col min="29" max="29" width="1" customWidth="1"/>
    <col min="30" max="30" width="11.5703125" bestFit="1" customWidth="1"/>
    <col min="31" max="31" width="11" bestFit="1" customWidth="1"/>
    <col min="32" max="32" width="0.85546875" customWidth="1"/>
    <col min="33" max="33" width="13.28515625" bestFit="1" customWidth="1"/>
    <col min="34" max="34" width="13.85546875" bestFit="1" customWidth="1"/>
    <col min="35" max="35" width="11" bestFit="1" customWidth="1"/>
    <col min="36" max="37" width="11.7109375" bestFit="1" customWidth="1"/>
    <col min="38" max="38" width="12.28515625" bestFit="1" customWidth="1"/>
    <col min="39" max="40" width="11.42578125" bestFit="1" customWidth="1"/>
    <col min="41" max="41" width="11.7109375" bestFit="1" customWidth="1"/>
    <col min="42" max="42" width="11.7109375" customWidth="1"/>
    <col min="43" max="43" width="15.5703125" bestFit="1" customWidth="1"/>
    <col min="44" max="44" width="18.85546875" customWidth="1"/>
    <col min="45" max="45" width="18.28515625" bestFit="1" customWidth="1"/>
    <col min="46" max="46" width="15.140625" bestFit="1" customWidth="1"/>
    <col min="47" max="47" width="1" customWidth="1"/>
    <col min="48" max="48" width="16.85546875" customWidth="1"/>
    <col min="49" max="49" width="16.28515625" customWidth="1"/>
  </cols>
  <sheetData>
    <row r="1" spans="1:49" s="3" customFormat="1" ht="26.25">
      <c r="A1" s="1184" t="s">
        <v>159</v>
      </c>
      <c r="B1" s="1186"/>
      <c r="C1" s="1186"/>
      <c r="D1" s="1186"/>
      <c r="E1" s="116" t="e">
        <f ca="1">IF(AND(AW7="Pass"),"Pass","Fail")</f>
        <v>#REF!</v>
      </c>
      <c r="F1" s="49"/>
      <c r="AU1" s="61"/>
    </row>
    <row r="2" spans="1:49" ht="18">
      <c r="A2" s="96" t="s">
        <v>80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516</v>
      </c>
      <c r="B3" s="101" t="s">
        <v>533</v>
      </c>
      <c r="C3" s="364"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
["&amp;$B$2&amp;"]"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
["&amp;$B$2&amp;"]"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
(&lt;="&amp;IF($B$2="mil",1,0.0254)*5&amp;$B$2&amp;")"</f>
        <v>#REF!</v>
      </c>
      <c r="AH3" s="7" t="e">
        <f>"DQS-DQS# SDRAM (U1-U8)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319</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94</v>
      </c>
      <c r="B5" s="125"/>
      <c r="C5" s="365"/>
      <c r="D5" s="53"/>
      <c r="E5" s="52"/>
      <c r="F5" s="52"/>
      <c r="G5" s="52"/>
      <c r="H5" s="52"/>
      <c r="I5" s="52"/>
      <c r="J5" s="52"/>
      <c r="K5" s="52"/>
      <c r="L5" s="52"/>
      <c r="M5" s="52"/>
      <c r="N5" s="52"/>
      <c r="O5" s="52"/>
      <c r="P5" s="81"/>
      <c r="Q5" s="65"/>
      <c r="R5" s="540" t="s">
        <v>304</v>
      </c>
      <c r="S5" s="168" t="e">
        <f>MIN('DDR2 Clocks - 4L'!$O$22:$O$25)</f>
        <v>#REF!</v>
      </c>
      <c r="T5" s="541" t="e">
        <f>MAX('DDR2 Clocks - 4L'!$O$22:$O$25)</f>
        <v>#REF!</v>
      </c>
      <c r="U5" s="53"/>
      <c r="V5" s="65"/>
      <c r="W5" s="65"/>
      <c r="X5" s="540"/>
      <c r="Y5" s="81"/>
      <c r="Z5" s="540" t="s">
        <v>294</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320</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319</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94</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354</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320</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319</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94</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297</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320</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319</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94</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355</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320</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319</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94</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296</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320</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319</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94</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356</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320</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319</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94</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295</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320</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319</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94</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357</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320</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5.5">
      <c r="A45" s="48" t="s">
        <v>79</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177</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358</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359</v>
      </c>
      <c r="L63" s="6" t="e">
        <f>#REF!</f>
        <v>#REF!</v>
      </c>
    </row>
    <row r="64" spans="1:49">
      <c r="K64" s="6" t="s">
        <v>360</v>
      </c>
      <c r="L64" s="6" t="e">
        <f>#REF!</f>
        <v>#REF!</v>
      </c>
    </row>
    <row r="65" spans="11:12">
      <c r="K65" s="6" t="s">
        <v>361</v>
      </c>
      <c r="L65" s="6" t="e">
        <f>#REF!</f>
        <v>#REF!</v>
      </c>
    </row>
    <row r="66" spans="11:12">
      <c r="K66" s="6" t="s">
        <v>362</v>
      </c>
      <c r="L66" s="6" t="e">
        <f>#REF!</f>
        <v>#REF!</v>
      </c>
    </row>
    <row r="67" spans="11:12">
      <c r="K67" s="6" t="s">
        <v>363</v>
      </c>
      <c r="L67" s="6" t="e">
        <f>#REF!</f>
        <v>#REF!</v>
      </c>
    </row>
    <row r="68" spans="11:12">
      <c r="K68" s="6" t="s">
        <v>364</v>
      </c>
      <c r="L68" s="6" t="e">
        <f>#REF!</f>
        <v>#REF!</v>
      </c>
    </row>
    <row r="69" spans="11:12">
      <c r="K69" s="6" t="s">
        <v>365</v>
      </c>
      <c r="L69" s="6" t="e">
        <f>#REF!</f>
        <v>#REF!</v>
      </c>
    </row>
    <row r="70" spans="11:12">
      <c r="K70" s="6" t="s">
        <v>366</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213" priority="1" stopIfTrue="1" operator="equal">
      <formula>"Pass"</formula>
    </cfRule>
    <cfRule type="cellIs" dxfId="212" priority="2" stopIfTrue="1" operator="notEqual">
      <formula>"Pass"</formula>
    </cfRule>
  </conditionalFormatting>
  <conditionalFormatting sqref="Z22:Z23 Z12:Z13 Z37:Z38 Z7:Z8 Z17:Z18 Z27:Z28 Z32:Z33 Z42:Z43">
    <cfRule type="cellIs" dxfId="211" priority="3" stopIfTrue="1" operator="greaterThan">
      <formula>6250</formula>
    </cfRule>
    <cfRule type="cellIs" dxfId="210"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209" priority="6" stopIfTrue="1" operator="notEqual">
      <formula>"Pass"</formula>
    </cfRule>
  </conditionalFormatting>
  <conditionalFormatting sqref="Q32:Q33 Q22:Q23 Q12:Q13 Q7:Q8 Q17:Q18 Q27:Q28 Q37:Q38 Q42:Q43">
    <cfRule type="cellIs" dxfId="208" priority="7" stopIfTrue="1" operator="greaterThan">
      <formula>4750</formula>
    </cfRule>
    <cfRule type="cellIs" dxfId="207" priority="8" stopIfTrue="1" operator="lessThan">
      <formula>4750</formula>
    </cfRule>
  </conditionalFormatting>
  <conditionalFormatting sqref="A1:AU1">
    <cfRule type="expression" dxfId="206" priority="9" stopIfTrue="1">
      <formula>$E$1 = "Fail"</formula>
    </cfRule>
    <cfRule type="expression" dxfId="205" priority="10" stopIfTrue="1">
      <formula>$E$1 = "Pass"</formula>
    </cfRule>
  </conditionalFormatting>
  <pageMargins left="0.75" right="0.75" top="1" bottom="1" header="0.5" footer="0.5"/>
  <pageSetup paperSize="8" scale="85" orientation="landscape" verticalDpi="0" r:id="rId1"/>
  <headerFooter alignWithMargins="0"/>
  <legacyDrawing r:id="rId2"/>
  <oleObjects>
    <oleObject progId="Visio.Drawing.11" shapeId="23556" r:id="rId3"/>
  </oleObjects>
</worksheet>
</file>

<file path=xl/worksheets/sheet34.xml><?xml version="1.0" encoding="utf-8"?>
<worksheet xmlns="http://schemas.openxmlformats.org/spreadsheetml/2006/main" xmlns:r="http://schemas.openxmlformats.org/officeDocument/2006/relationships">
  <sheetPr codeName="Sheet31"/>
  <dimension ref="A1:BJ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184" t="s">
        <v>178</v>
      </c>
      <c r="B1" s="1186"/>
      <c r="C1" s="1186"/>
      <c r="D1" s="1186"/>
      <c r="E1" s="1185" t="e">
        <f ca="1">IF(AND(AU7="Pass",AU19="Pass",AU31="Pass",AU43="Pass",AU55="Pass",AU67="Pass",AU79="Pass",AU91="Pass"),"Pass","Fail")</f>
        <v>#REF!</v>
      </c>
      <c r="F1" s="1185"/>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80</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516</v>
      </c>
      <c r="B3" s="101" t="s">
        <v>533</v>
      </c>
      <c r="C3" s="103"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267</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191</v>
      </c>
      <c r="B7" s="480" t="s">
        <v>572</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192</v>
      </c>
      <c r="B8" s="480" t="s">
        <v>573</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193</v>
      </c>
      <c r="B9" s="480" t="s">
        <v>574</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194</v>
      </c>
      <c r="B10" s="480" t="s">
        <v>570</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195</v>
      </c>
      <c r="B11" s="480" t="s">
        <v>571</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196</v>
      </c>
      <c r="B12" s="480" t="s">
        <v>569</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197</v>
      </c>
      <c r="B13" s="480" t="s">
        <v>413</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198</v>
      </c>
      <c r="B14" s="480" t="s">
        <v>568</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199</v>
      </c>
      <c r="B15" s="484" t="s">
        <v>575</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268</v>
      </c>
      <c r="B16" s="485"/>
      <c r="C16" s="659"/>
      <c r="D16" s="62"/>
      <c r="E16" s="82" t="s">
        <v>91</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200</v>
      </c>
      <c r="B19" s="480" t="s">
        <v>566</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201</v>
      </c>
      <c r="B20" s="480" t="s">
        <v>567</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202</v>
      </c>
      <c r="B21" s="482" t="s">
        <v>179</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203</v>
      </c>
      <c r="B22" s="482" t="s">
        <v>421</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204</v>
      </c>
      <c r="B23" s="480" t="s">
        <v>535</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205</v>
      </c>
      <c r="B24" s="483" t="s">
        <v>536</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303</v>
      </c>
      <c r="B25" s="480" t="s">
        <v>537</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206</v>
      </c>
      <c r="B26" s="480" t="s">
        <v>538</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207</v>
      </c>
      <c r="B27" s="484" t="s">
        <v>576</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269</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208</v>
      </c>
      <c r="B31" s="480" t="s">
        <v>539</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209</v>
      </c>
      <c r="B32" s="480" t="s">
        <v>540</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210</v>
      </c>
      <c r="B33" s="480" t="s">
        <v>541</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211</v>
      </c>
      <c r="B34" s="480" t="s">
        <v>542</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212</v>
      </c>
      <c r="B35" s="480" t="s">
        <v>543</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213</v>
      </c>
      <c r="B36" s="480" t="s">
        <v>419</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214</v>
      </c>
      <c r="B37" s="480" t="s">
        <v>417</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215</v>
      </c>
      <c r="B38" s="480" t="s">
        <v>424</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216</v>
      </c>
      <c r="B39" s="484" t="s">
        <v>577</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270</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217</v>
      </c>
      <c r="B43" s="481" t="s">
        <v>544</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218</v>
      </c>
      <c r="B44" s="480" t="s">
        <v>545</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219</v>
      </c>
      <c r="B45" s="480" t="s">
        <v>418</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220</v>
      </c>
      <c r="B46" s="480" t="s">
        <v>423</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221</v>
      </c>
      <c r="B47" s="480" t="s">
        <v>420</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222</v>
      </c>
      <c r="B48" s="481" t="s">
        <v>546</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223</v>
      </c>
      <c r="B49" s="480" t="s">
        <v>547</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224</v>
      </c>
      <c r="B50" s="480" t="s">
        <v>425</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225</v>
      </c>
      <c r="B51" s="484" t="s">
        <v>578</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271</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226</v>
      </c>
      <c r="B55" s="480" t="s">
        <v>548</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227</v>
      </c>
      <c r="B56" s="480" t="s">
        <v>427</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228</v>
      </c>
      <c r="B57" s="480" t="s">
        <v>431</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229</v>
      </c>
      <c r="B58" s="480" t="s">
        <v>549</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230</v>
      </c>
      <c r="B59" s="480" t="s">
        <v>550</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231</v>
      </c>
      <c r="B60" s="480" t="s">
        <v>426</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232</v>
      </c>
      <c r="B61" s="480" t="s">
        <v>551</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233</v>
      </c>
      <c r="B62" s="480" t="s">
        <v>552</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234</v>
      </c>
      <c r="B63" s="484" t="s">
        <v>180</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272</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235</v>
      </c>
      <c r="B67" s="480" t="s">
        <v>409</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236</v>
      </c>
      <c r="B68" s="482" t="s">
        <v>411</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237</v>
      </c>
      <c r="B69" s="482" t="s">
        <v>553</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238</v>
      </c>
      <c r="B70" s="480" t="s">
        <v>441</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239</v>
      </c>
      <c r="B71" s="480" t="s">
        <v>554</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240</v>
      </c>
      <c r="B72" s="480" t="s">
        <v>437</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241</v>
      </c>
      <c r="B73" s="480" t="s">
        <v>442</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242</v>
      </c>
      <c r="B74" s="480" t="s">
        <v>555</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243</v>
      </c>
      <c r="B75" s="484" t="s">
        <v>415</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273</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244</v>
      </c>
      <c r="B79" s="481" t="s">
        <v>556</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245</v>
      </c>
      <c r="B80" s="480" t="s">
        <v>557</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246</v>
      </c>
      <c r="B81" s="480" t="s">
        <v>183</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247</v>
      </c>
      <c r="B82" s="480" t="s">
        <v>558</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248</v>
      </c>
      <c r="B83" s="480" t="s">
        <v>559</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249</v>
      </c>
      <c r="B84" s="480" t="s">
        <v>416</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250</v>
      </c>
      <c r="B85" s="480" t="s">
        <v>560</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251</v>
      </c>
      <c r="B86" s="480" t="s">
        <v>186</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252</v>
      </c>
      <c r="B87" s="484" t="s">
        <v>579</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274</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253</v>
      </c>
      <c r="B91" s="480" t="s">
        <v>561</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254</v>
      </c>
      <c r="B92" s="480" t="s">
        <v>187</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255</v>
      </c>
      <c r="B93" s="480" t="s">
        <v>562</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256</v>
      </c>
      <c r="B94" s="480" t="s">
        <v>87</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257</v>
      </c>
      <c r="B95" s="480" t="s">
        <v>563</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258</v>
      </c>
      <c r="B96" s="480" t="s">
        <v>564</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259</v>
      </c>
      <c r="B97" s="480" t="s">
        <v>412</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260</v>
      </c>
      <c r="B98" s="480" t="s">
        <v>565</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261</v>
      </c>
      <c r="B99" s="484" t="s">
        <v>185</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5.5">
      <c r="A101" s="48" t="s">
        <v>79</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204" priority="1" stopIfTrue="1" operator="equal">
      <formula>"Pass"</formula>
    </cfRule>
    <cfRule type="cellIs" dxfId="203"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202" priority="4" stopIfTrue="1" operator="notEqual">
      <formula>"Pass"</formula>
    </cfRule>
  </conditionalFormatting>
  <conditionalFormatting sqref="S19:T27 S79:T87 S43:T51 S55:T63 S7:T15 S67:T75 S31:T39 S91:T99">
    <cfRule type="cellIs" dxfId="201" priority="5" stopIfTrue="1" operator="greaterThan">
      <formula>4000</formula>
    </cfRule>
    <cfRule type="cellIs" dxfId="200" priority="6" stopIfTrue="1" operator="lessThan">
      <formula>4000</formula>
    </cfRule>
  </conditionalFormatting>
  <conditionalFormatting sqref="A1:AS1">
    <cfRule type="expression" dxfId="199" priority="7" stopIfTrue="1">
      <formula>$E$1 = "Fail"</formula>
    </cfRule>
    <cfRule type="expression" dxfId="198" priority="8" stopIfTrue="1">
      <formula>$E$1 = "Pass"</formula>
    </cfRule>
  </conditionalFormatting>
  <pageMargins left="0.75" right="0.75" top="1" bottom="1" header="0.5" footer="0.5"/>
  <pageSetup orientation="portrait" r:id="rId1"/>
  <headerFooter alignWithMargins="0"/>
  <legacyDrawing r:id="rId2"/>
  <oleObjects>
    <oleObject progId="Visio.Drawing.11" shapeId="7174" r:id="rId3"/>
  </oleObjects>
</worksheet>
</file>

<file path=xl/worksheets/sheet35.xml><?xml version="1.0" encoding="utf-8"?>
<worksheet xmlns="http://schemas.openxmlformats.org/spreadsheetml/2006/main" xmlns:r="http://schemas.openxmlformats.org/officeDocument/2006/relationships">
  <sheetPr codeName="Sheet32"/>
  <dimension ref="A1:BM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2" width="12" style="5" customWidth="1"/>
    <col min="13" max="15" width="16.42578125" style="5" customWidth="1"/>
    <col min="16" max="16" width="15.42578125" style="5" customWidth="1"/>
    <col min="17" max="18" width="1.140625" style="6" customWidth="1"/>
    <col min="19" max="19" width="27" style="5" customWidth="1"/>
    <col min="20" max="20" width="27" style="31" customWidth="1"/>
    <col min="21" max="21" width="11.140625" style="6" customWidth="1"/>
    <col min="22" max="22" width="13.5703125" style="6" customWidth="1"/>
    <col min="23" max="23" width="1" style="6" customWidth="1"/>
    <col min="24" max="24" width="13.7109375" style="5" customWidth="1"/>
    <col min="25" max="25" width="14.285156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 style="6" customWidth="1"/>
    <col min="35" max="35" width="14.28515625" style="6" customWidth="1"/>
    <col min="36" max="36" width="13.7109375" style="6" customWidth="1"/>
    <col min="37" max="39" width="14.28515625" style="79" customWidth="1"/>
    <col min="40" max="40" width="15.5703125" style="79" customWidth="1"/>
    <col min="41" max="42" width="14.28515625" style="79" customWidth="1"/>
    <col min="43" max="43" width="27.85546875" style="79" customWidth="1"/>
    <col min="44" max="45" width="18" style="79" customWidth="1"/>
    <col min="46" max="47" width="19.42578125" style="79" customWidth="1"/>
    <col min="48" max="48" width="0.85546875" style="79" customWidth="1"/>
    <col min="49" max="49" width="17.85546875" style="79" customWidth="1"/>
    <col min="50" max="50" width="21.140625" style="79" customWidth="1"/>
    <col min="51" max="51" width="2.140625" style="6" customWidth="1"/>
    <col min="52" max="52" width="11.42578125" style="79" customWidth="1"/>
    <col min="53" max="53" width="11.28515625" style="79" customWidth="1"/>
    <col min="54" max="54" width="16.28515625" style="79" customWidth="1"/>
    <col min="55" max="55" width="11.42578125" style="79" customWidth="1"/>
    <col min="56" max="56" width="11.28515625" style="79" customWidth="1"/>
    <col min="57" max="57" width="16.28515625" style="79" customWidth="1"/>
    <col min="58" max="58" width="11.85546875" style="6" customWidth="1"/>
    <col min="59" max="59" width="11.28515625" style="79" customWidth="1"/>
    <col min="60" max="60" width="11.42578125" style="79" customWidth="1"/>
    <col min="61" max="61" width="16.28515625" style="79" customWidth="1"/>
    <col min="62" max="62" width="12.85546875" style="6" customWidth="1"/>
    <col min="63" max="63" width="11.28515625" style="79" customWidth="1"/>
    <col min="64" max="64" width="11.42578125" style="79" customWidth="1"/>
    <col min="65" max="65" width="16.28515625" style="79" customWidth="1"/>
    <col min="66" max="16384" width="9.140625" style="3"/>
  </cols>
  <sheetData>
    <row r="1" spans="1:65" ht="26.25">
      <c r="A1" s="1184" t="s">
        <v>178</v>
      </c>
      <c r="B1" s="1186"/>
      <c r="C1" s="1186"/>
      <c r="D1" s="1186"/>
      <c r="E1" s="1185" t="e">
        <f ca="1">IF(AND(AX7="Pass",AX19="Pass",AX31="Pass",AX43="Pass",AX55="Pass",AX67="Pass",AX79="Pass"),"Pass","Fail")</f>
        <v>#REF!</v>
      </c>
      <c r="F1" s="1185"/>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8">
      <c r="A2" s="96" t="s">
        <v>80</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516</v>
      </c>
      <c r="B3" s="101" t="s">
        <v>533</v>
      </c>
      <c r="C3" s="103" t="s">
        <v>534</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
["&amp;$B$2&amp;"]"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
["&amp;$B$2&amp;"]"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267</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191</v>
      </c>
      <c r="B7" s="665" t="s">
        <v>572</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192</v>
      </c>
      <c r="B8" s="665" t="s">
        <v>573</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193</v>
      </c>
      <c r="B9" s="665" t="s">
        <v>574</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194</v>
      </c>
      <c r="B10" s="665" t="s">
        <v>570</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195</v>
      </c>
      <c r="B11" s="665" t="s">
        <v>571</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196</v>
      </c>
      <c r="B12" s="665" t="s">
        <v>569</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197</v>
      </c>
      <c r="B13" s="665" t="s">
        <v>413</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198</v>
      </c>
      <c r="B14" s="665" t="s">
        <v>568</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199</v>
      </c>
      <c r="B15" s="667" t="s">
        <v>575</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268</v>
      </c>
      <c r="B16" s="668"/>
      <c r="C16" s="659"/>
      <c r="D16" s="62"/>
      <c r="E16" s="82" t="s">
        <v>91</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200</v>
      </c>
      <c r="B19" s="665" t="s">
        <v>566</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201</v>
      </c>
      <c r="B20" s="665" t="s">
        <v>567</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202</v>
      </c>
      <c r="B21" s="670" t="s">
        <v>179</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203</v>
      </c>
      <c r="B22" s="670" t="s">
        <v>421</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204</v>
      </c>
      <c r="B23" s="665" t="s">
        <v>535</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205</v>
      </c>
      <c r="B24" s="671" t="s">
        <v>536</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303</v>
      </c>
      <c r="B25" s="665" t="s">
        <v>537</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206</v>
      </c>
      <c r="B26" s="665" t="s">
        <v>538</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207</v>
      </c>
      <c r="B27" s="667" t="s">
        <v>576</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269</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208</v>
      </c>
      <c r="B31" s="665" t="s">
        <v>539</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209</v>
      </c>
      <c r="B32" s="665" t="s">
        <v>540</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210</v>
      </c>
      <c r="B33" s="665" t="s">
        <v>541</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211</v>
      </c>
      <c r="B34" s="665" t="s">
        <v>542</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212</v>
      </c>
      <c r="B35" s="665" t="s">
        <v>543</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213</v>
      </c>
      <c r="B36" s="665" t="s">
        <v>419</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214</v>
      </c>
      <c r="B37" s="665" t="s">
        <v>417</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215</v>
      </c>
      <c r="B38" s="665" t="s">
        <v>424</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216</v>
      </c>
      <c r="B39" s="667" t="s">
        <v>577</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270</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217</v>
      </c>
      <c r="B43" s="672" t="s">
        <v>544</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218</v>
      </c>
      <c r="B44" s="665" t="s">
        <v>545</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219</v>
      </c>
      <c r="B45" s="665" t="s">
        <v>418</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220</v>
      </c>
      <c r="B46" s="665" t="s">
        <v>423</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221</v>
      </c>
      <c r="B47" s="665" t="s">
        <v>420</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222</v>
      </c>
      <c r="B48" s="672" t="s">
        <v>546</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223</v>
      </c>
      <c r="B49" s="665" t="s">
        <v>547</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224</v>
      </c>
      <c r="B50" s="665" t="s">
        <v>425</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225</v>
      </c>
      <c r="B51" s="667" t="s">
        <v>578</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271</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226</v>
      </c>
      <c r="B55" s="665" t="s">
        <v>548</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227</v>
      </c>
      <c r="B56" s="665" t="s">
        <v>427</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228</v>
      </c>
      <c r="B57" s="665" t="s">
        <v>431</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229</v>
      </c>
      <c r="B58" s="665" t="s">
        <v>549</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230</v>
      </c>
      <c r="B59" s="665" t="s">
        <v>550</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231</v>
      </c>
      <c r="B60" s="665" t="s">
        <v>426</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232</v>
      </c>
      <c r="B61" s="665" t="s">
        <v>551</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233</v>
      </c>
      <c r="B62" s="665" t="s">
        <v>552</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234</v>
      </c>
      <c r="B63" s="667" t="s">
        <v>180</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272</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235</v>
      </c>
      <c r="B67" s="665" t="s">
        <v>409</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236</v>
      </c>
      <c r="B68" s="670" t="s">
        <v>411</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237</v>
      </c>
      <c r="B69" s="670" t="s">
        <v>553</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238</v>
      </c>
      <c r="B70" s="665" t="s">
        <v>441</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239</v>
      </c>
      <c r="B71" s="665" t="s">
        <v>554</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240</v>
      </c>
      <c r="B72" s="665" t="s">
        <v>437</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241</v>
      </c>
      <c r="B73" s="665" t="s">
        <v>442</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242</v>
      </c>
      <c r="B74" s="665" t="s">
        <v>555</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243</v>
      </c>
      <c r="B75" s="667" t="s">
        <v>415</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273</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244</v>
      </c>
      <c r="B79" s="672" t="s">
        <v>556</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245</v>
      </c>
      <c r="B80" s="665" t="s">
        <v>557</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246</v>
      </c>
      <c r="B81" s="665" t="s">
        <v>183</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247</v>
      </c>
      <c r="B82" s="665" t="s">
        <v>558</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248</v>
      </c>
      <c r="B83" s="665" t="s">
        <v>559</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249</v>
      </c>
      <c r="B84" s="665" t="s">
        <v>416</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250</v>
      </c>
      <c r="B85" s="665" t="s">
        <v>560</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251</v>
      </c>
      <c r="B86" s="665" t="s">
        <v>186</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252</v>
      </c>
      <c r="B87" s="667" t="s">
        <v>579</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274</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253</v>
      </c>
      <c r="B91" s="665" t="s">
        <v>561</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254</v>
      </c>
      <c r="B92" s="665" t="s">
        <v>187</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255</v>
      </c>
      <c r="B93" s="665" t="s">
        <v>562</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256</v>
      </c>
      <c r="B94" s="665" t="s">
        <v>87</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257</v>
      </c>
      <c r="B95" s="665" t="s">
        <v>563</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258</v>
      </c>
      <c r="B96" s="665" t="s">
        <v>564</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259</v>
      </c>
      <c r="B97" s="665" t="s">
        <v>412</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260</v>
      </c>
      <c r="B98" s="665" t="s">
        <v>565</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261</v>
      </c>
      <c r="B99" s="667" t="s">
        <v>185</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5.5">
      <c r="A101" s="48" t="s">
        <v>79</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197" priority="1" stopIfTrue="1" operator="equal">
      <formula>"Pass"</formula>
    </cfRule>
    <cfRule type="cellIs" dxfId="196" priority="2" stopIfTrue="1" operator="notEqual">
      <formula>"Pass"</formula>
    </cfRule>
  </conditionalFormatting>
  <conditionalFormatting sqref="AQ7:AQ15 AQ19:AQ27 AQ31:AQ39 AQ43:AQ51 AQ55:AQ63 AQ67:AQ75 AQ79:AQ87 AQ91:AQ99">
    <cfRule type="cellIs" dxfId="195" priority="3" stopIfTrue="1" operator="equal">
      <formula>"Pass"</formula>
    </cfRule>
    <cfRule type="cellIs" dxfId="194" priority="4" stopIfTrue="1" operator="notEqual">
      <formula>"pass"</formula>
    </cfRule>
  </conditionalFormatting>
  <conditionalFormatting sqref="AB91:AB99 AB79:AB87 AB67:AB75 AB55:AB63 AB43:AB51 AB31:AB39 AB19:AB27 T91:T99 T7:T15 T79:T87 T67:T75 T55:T63 T43:T51 T31:T39 T19:T27 AB7:AB15">
    <cfRule type="cellIs" dxfId="193" priority="5" stopIfTrue="1" operator="greaterThan">
      <formula>6250</formula>
    </cfRule>
    <cfRule type="cellIs" dxfId="192"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191" priority="8" stopIfTrue="1" operator="notEqual">
      <formula>"Pass"</formula>
    </cfRule>
  </conditionalFormatting>
  <conditionalFormatting sqref="A1:AV1">
    <cfRule type="expression" dxfId="190" priority="9" stopIfTrue="1">
      <formula>$E$1 = "Fail"</formula>
    </cfRule>
    <cfRule type="expression" dxfId="189" priority="10" stopIfTrue="1">
      <formula>$E$1 = "Pass"</formula>
    </cfRule>
  </conditionalFormatting>
  <pageMargins left="0.75" right="0.75" top="1" bottom="1" header="0.5" footer="0.5"/>
  <pageSetup paperSize="9" orientation="portrait" verticalDpi="0" r:id="rId1"/>
  <headerFooter alignWithMargins="0"/>
  <legacyDrawing r:id="rId2"/>
  <oleObjects>
    <oleObject progId="Visio.Drawing.11" shapeId="19577" r:id="rId3"/>
  </oleObjects>
</worksheet>
</file>

<file path=xl/worksheets/sheet36.xml><?xml version="1.0" encoding="utf-8"?>
<worksheet xmlns="http://schemas.openxmlformats.org/spreadsheetml/2006/main" xmlns:r="http://schemas.openxmlformats.org/officeDocument/2006/relationships">
  <sheetPr codeName="Sheet33"/>
  <dimension ref="A1:BJ457"/>
  <sheetViews>
    <sheetView topLeftCell="Q1"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184" t="s">
        <v>178</v>
      </c>
      <c r="B1" s="1186"/>
      <c r="C1" s="1186"/>
      <c r="D1" s="1186"/>
      <c r="E1" s="1185" t="e">
        <f ca="1">IF(AND(AU7="Pass",AU19="Pass",AU31="Pass",AU43="Pass",AU55="Pass",AU67="Pass",AU79="Pass",AU91="Pass"),"Pass","Fail")</f>
        <v>#REF!</v>
      </c>
      <c r="F1" s="1185"/>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80</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516</v>
      </c>
      <c r="B3" s="101" t="s">
        <v>533</v>
      </c>
      <c r="C3" s="103"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267</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191</v>
      </c>
      <c r="B7" s="646" t="s">
        <v>572</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192</v>
      </c>
      <c r="B8" s="646" t="s">
        <v>573</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193</v>
      </c>
      <c r="B9" s="646" t="s">
        <v>574</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194</v>
      </c>
      <c r="B10" s="646" t="s">
        <v>570</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195</v>
      </c>
      <c r="B11" s="646" t="s">
        <v>571</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196</v>
      </c>
      <c r="B12" s="646" t="s">
        <v>569</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197</v>
      </c>
      <c r="B13" s="646" t="s">
        <v>413</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198</v>
      </c>
      <c r="B14" s="646" t="s">
        <v>568</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199</v>
      </c>
      <c r="B15" s="662" t="s">
        <v>575</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268</v>
      </c>
      <c r="B16" s="663"/>
      <c r="C16" s="659"/>
      <c r="D16" s="62"/>
      <c r="E16" s="82" t="s">
        <v>91</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200</v>
      </c>
      <c r="B19" s="646" t="s">
        <v>566</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201</v>
      </c>
      <c r="B20" s="646" t="s">
        <v>567</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202</v>
      </c>
      <c r="B21" s="656" t="s">
        <v>179</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203</v>
      </c>
      <c r="B22" s="656" t="s">
        <v>421</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204</v>
      </c>
      <c r="B23" s="646" t="s">
        <v>535</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205</v>
      </c>
      <c r="B24" s="664" t="s">
        <v>536</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303</v>
      </c>
      <c r="B25" s="646" t="s">
        <v>537</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206</v>
      </c>
      <c r="B26" s="646" t="s">
        <v>538</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207</v>
      </c>
      <c r="B27" s="662" t="s">
        <v>576</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269</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208</v>
      </c>
      <c r="B31" s="646" t="s">
        <v>539</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209</v>
      </c>
      <c r="B32" s="646" t="s">
        <v>540</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210</v>
      </c>
      <c r="B33" s="646" t="s">
        <v>541</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211</v>
      </c>
      <c r="B34" s="646" t="s">
        <v>542</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212</v>
      </c>
      <c r="B35" s="646" t="s">
        <v>543</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213</v>
      </c>
      <c r="B36" s="646" t="s">
        <v>419</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214</v>
      </c>
      <c r="B37" s="646" t="s">
        <v>417</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215</v>
      </c>
      <c r="B38" s="646" t="s">
        <v>424</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216</v>
      </c>
      <c r="B39" s="662" t="s">
        <v>577</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270</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217</v>
      </c>
      <c r="B43" s="647" t="s">
        <v>544</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218</v>
      </c>
      <c r="B44" s="646" t="s">
        <v>545</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219</v>
      </c>
      <c r="B45" s="646" t="s">
        <v>418</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220</v>
      </c>
      <c r="B46" s="646" t="s">
        <v>423</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221</v>
      </c>
      <c r="B47" s="646" t="s">
        <v>420</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222</v>
      </c>
      <c r="B48" s="647" t="s">
        <v>546</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223</v>
      </c>
      <c r="B49" s="646" t="s">
        <v>547</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224</v>
      </c>
      <c r="B50" s="646" t="s">
        <v>425</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225</v>
      </c>
      <c r="B51" s="662" t="s">
        <v>578</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271</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226</v>
      </c>
      <c r="B55" s="662" t="s">
        <v>426</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227</v>
      </c>
      <c r="B56" s="662" t="s">
        <v>427</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228</v>
      </c>
      <c r="B57" s="662" t="s">
        <v>428</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229</v>
      </c>
      <c r="B58" s="662" t="s">
        <v>180</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230</v>
      </c>
      <c r="B59" s="662" t="s">
        <v>429</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231</v>
      </c>
      <c r="B60" s="662" t="s">
        <v>430</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232</v>
      </c>
      <c r="B61" s="662" t="s">
        <v>431</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233</v>
      </c>
      <c r="B62" s="662" t="s">
        <v>432</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234</v>
      </c>
      <c r="B63" s="662" t="s">
        <v>414</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272</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235</v>
      </c>
      <c r="B67" s="662" t="s">
        <v>433</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236</v>
      </c>
      <c r="B68" s="662" t="s">
        <v>434</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237</v>
      </c>
      <c r="B69" s="662" t="s">
        <v>435</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238</v>
      </c>
      <c r="B70" s="662" t="s">
        <v>87</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239</v>
      </c>
      <c r="B71" s="662" t="s">
        <v>436</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240</v>
      </c>
      <c r="B72" s="662" t="s">
        <v>437</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241</v>
      </c>
      <c r="B73" s="662" t="s">
        <v>438</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242</v>
      </c>
      <c r="B74" s="662" t="s">
        <v>439</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243</v>
      </c>
      <c r="B75" s="662" t="s">
        <v>415</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273</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244</v>
      </c>
      <c r="B79" s="662" t="s">
        <v>181</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245</v>
      </c>
      <c r="B80" s="662" t="s">
        <v>440</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246</v>
      </c>
      <c r="B81" s="662" t="s">
        <v>182</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247</v>
      </c>
      <c r="B82" s="662" t="s">
        <v>186</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248</v>
      </c>
      <c r="B83" s="662" t="s">
        <v>441</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249</v>
      </c>
      <c r="B84" s="662" t="s">
        <v>442</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250</v>
      </c>
      <c r="B85" s="662" t="s">
        <v>183</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251</v>
      </c>
      <c r="B86" s="662" t="s">
        <v>443</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252</v>
      </c>
      <c r="B87" s="662" t="s">
        <v>416</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274</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253</v>
      </c>
      <c r="B91" s="662" t="s">
        <v>174</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254</v>
      </c>
      <c r="B92" s="662" t="s">
        <v>184</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255</v>
      </c>
      <c r="B93" s="662" t="s">
        <v>444</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256</v>
      </c>
      <c r="B94" s="662" t="s">
        <v>445</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257</v>
      </c>
      <c r="B95" s="662" t="s">
        <v>187</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258</v>
      </c>
      <c r="B96" s="662" t="s">
        <v>188</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259</v>
      </c>
      <c r="B97" s="662" t="s">
        <v>190</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260</v>
      </c>
      <c r="B98" s="662" t="s">
        <v>446</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261</v>
      </c>
      <c r="B99" s="662" t="s">
        <v>189</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5.5">
      <c r="A101" s="48" t="s">
        <v>79</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188" priority="1" stopIfTrue="1" operator="equal">
      <formula>"Pass"</formula>
    </cfRule>
    <cfRule type="cellIs" dxfId="187"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186" priority="4" stopIfTrue="1" operator="notEqual">
      <formula>"Pass"</formula>
    </cfRule>
  </conditionalFormatting>
  <conditionalFormatting sqref="S31:T39 S91:T99 S7:T15 S67:T75 S19:T27 S79:T87 S55:T63 S43:T51">
    <cfRule type="cellIs" dxfId="185" priority="5" stopIfTrue="1" operator="greaterThan">
      <formula>4000</formula>
    </cfRule>
    <cfRule type="cellIs" dxfId="184" priority="6" stopIfTrue="1" operator="lessThan">
      <formula>4000</formula>
    </cfRule>
  </conditionalFormatting>
  <conditionalFormatting sqref="A1:AS1">
    <cfRule type="expression" dxfId="183" priority="7" stopIfTrue="1">
      <formula>$E$1 = "Fail"</formula>
    </cfRule>
    <cfRule type="expression" dxfId="182" priority="8" stopIfTrue="1">
      <formula>$E$1 = "Pass"</formula>
    </cfRule>
  </conditionalFormatting>
  <pageMargins left="0.75" right="0.75" top="1" bottom="1" header="0.5" footer="0.5"/>
  <pageSetup paperSize="9" orientation="portrait" verticalDpi="0" r:id="rId1"/>
  <headerFooter alignWithMargins="0"/>
  <legacyDrawing r:id="rId2"/>
  <oleObjects>
    <oleObject progId="Visio.Drawing.11" shapeId="28675" r:id="rId3"/>
  </oleObjects>
</worksheet>
</file>

<file path=xl/worksheets/sheet37.xml><?xml version="1.0" encoding="utf-8"?>
<worksheet xmlns="http://schemas.openxmlformats.org/spreadsheetml/2006/main" xmlns:r="http://schemas.openxmlformats.org/officeDocument/2006/relationships">
  <sheetPr codeName="Sheet34"/>
  <dimension ref="A1:F65"/>
  <sheetViews>
    <sheetView workbookViewId="0">
      <selection activeCell="AS27" sqref="AS27"/>
    </sheetView>
  </sheetViews>
  <sheetFormatPr defaultRowHeight="12.75"/>
  <cols>
    <col min="1" max="1" width="35.140625" style="3" bestFit="1" customWidth="1"/>
    <col min="2" max="2" width="8.85546875" style="90" bestFit="1" customWidth="1"/>
    <col min="3" max="3" width="7.85546875" style="90" bestFit="1" customWidth="1"/>
    <col min="4" max="4" width="28" style="3" bestFit="1" customWidth="1"/>
    <col min="5" max="6" width="7.140625" style="3" bestFit="1" customWidth="1"/>
    <col min="7" max="16384" width="9.140625" style="3"/>
  </cols>
  <sheetData>
    <row r="1" spans="1:6">
      <c r="A1" s="86" t="s">
        <v>305</v>
      </c>
      <c r="B1" s="87" t="s">
        <v>81</v>
      </c>
      <c r="C1" s="87" t="s">
        <v>82</v>
      </c>
      <c r="D1" s="86" t="s">
        <v>306</v>
      </c>
      <c r="E1" s="87" t="s">
        <v>81</v>
      </c>
      <c r="F1" s="87" t="s">
        <v>82</v>
      </c>
    </row>
    <row r="2" spans="1:6">
      <c r="A2" s="92" t="s">
        <v>583</v>
      </c>
      <c r="B2" s="88">
        <v>-500</v>
      </c>
      <c r="C2" s="384">
        <v>500</v>
      </c>
      <c r="D2" s="92" t="s">
        <v>582</v>
      </c>
      <c r="E2" s="88">
        <v>-500</v>
      </c>
      <c r="F2" s="384">
        <v>1500</v>
      </c>
    </row>
    <row r="3" spans="1:6">
      <c r="A3" s="92" t="s">
        <v>264</v>
      </c>
      <c r="B3" s="89">
        <v>-210</v>
      </c>
      <c r="C3" s="89">
        <v>-190</v>
      </c>
      <c r="D3" s="92" t="s">
        <v>264</v>
      </c>
      <c r="E3" s="89">
        <v>-210</v>
      </c>
      <c r="F3" s="89">
        <v>-190</v>
      </c>
    </row>
    <row r="5" spans="1:6">
      <c r="A5" s="86" t="s">
        <v>305</v>
      </c>
      <c r="B5" s="87" t="s">
        <v>81</v>
      </c>
      <c r="C5" s="87" t="s">
        <v>82</v>
      </c>
      <c r="D5" s="86" t="s">
        <v>306</v>
      </c>
      <c r="E5" s="87" t="s">
        <v>81</v>
      </c>
      <c r="F5" s="87" t="s">
        <v>82</v>
      </c>
    </row>
    <row r="6" spans="1:6">
      <c r="A6" s="92" t="s">
        <v>275</v>
      </c>
      <c r="B6" s="89">
        <v>-1000</v>
      </c>
      <c r="C6" s="89">
        <v>0</v>
      </c>
      <c r="D6" s="92" t="s">
        <v>580</v>
      </c>
      <c r="E6" s="89">
        <v>0</v>
      </c>
      <c r="F6" s="89">
        <v>2000</v>
      </c>
    </row>
    <row r="7" spans="1:6">
      <c r="E7" s="90"/>
      <c r="F7" s="90"/>
    </row>
    <row r="8" spans="1:6">
      <c r="A8" s="86" t="s">
        <v>305</v>
      </c>
      <c r="B8" s="87" t="s">
        <v>81</v>
      </c>
      <c r="C8" s="87" t="s">
        <v>82</v>
      </c>
      <c r="D8" s="86" t="s">
        <v>306</v>
      </c>
      <c r="E8" s="87" t="s">
        <v>81</v>
      </c>
      <c r="F8" s="87" t="s">
        <v>82</v>
      </c>
    </row>
    <row r="9" spans="1:6">
      <c r="A9" s="92" t="s">
        <v>265</v>
      </c>
      <c r="B9" s="89">
        <v>-1000</v>
      </c>
      <c r="C9" s="89">
        <v>1000</v>
      </c>
      <c r="D9" s="92" t="s">
        <v>581</v>
      </c>
      <c r="E9" s="89">
        <v>0</v>
      </c>
      <c r="F9" s="89">
        <v>2000</v>
      </c>
    </row>
    <row r="11" spans="1:6">
      <c r="A11" s="3" t="s">
        <v>262</v>
      </c>
    </row>
    <row r="12" spans="1:6">
      <c r="A12" s="3" t="s">
        <v>79</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sheetPr codeName="Sheet3" enableFormatConditionsCalculation="0">
    <tabColor indexed="41"/>
  </sheetPr>
  <dimension ref="A1:L49"/>
  <sheetViews>
    <sheetView workbookViewId="0">
      <selection activeCell="H12" sqref="H12"/>
    </sheetView>
  </sheetViews>
  <sheetFormatPr defaultColWidth="10.28515625" defaultRowHeight="16.5"/>
  <cols>
    <col min="1" max="1" width="28.140625" style="857" customWidth="1"/>
    <col min="2" max="2" width="39.140625" style="857" customWidth="1"/>
    <col min="3" max="3" width="26.42578125" style="857" customWidth="1"/>
    <col min="4" max="4" width="23.85546875" style="857" customWidth="1"/>
    <col min="5" max="5" width="26.7109375" style="857" customWidth="1"/>
    <col min="6" max="6" width="23.7109375" style="857" customWidth="1"/>
    <col min="7" max="7" width="31.7109375" style="857" customWidth="1"/>
    <col min="8" max="8" width="19.85546875" style="857" customWidth="1"/>
    <col min="9" max="9" width="32.140625" style="857" customWidth="1"/>
    <col min="10" max="10" width="17.7109375" style="857" customWidth="1"/>
    <col min="11" max="11" width="21.7109375" style="857" customWidth="1"/>
    <col min="12" max="12" width="21.140625" style="857" customWidth="1"/>
    <col min="13" max="16384" width="10.28515625" style="857"/>
  </cols>
  <sheetData>
    <row r="1" spans="1:12" ht="33" thickBot="1">
      <c r="A1" s="853" t="s">
        <v>936</v>
      </c>
      <c r="B1" s="854"/>
      <c r="C1" s="855"/>
      <c r="D1" s="856"/>
      <c r="E1" s="856"/>
      <c r="F1" s="856"/>
    </row>
    <row r="2" spans="1:12" ht="34.5" thickTop="1" thickBot="1">
      <c r="A2" s="858" t="s">
        <v>689</v>
      </c>
      <c r="B2" s="859" t="s">
        <v>1050</v>
      </c>
      <c r="C2" s="860" t="s">
        <v>3</v>
      </c>
      <c r="D2" s="861" t="s">
        <v>1051</v>
      </c>
      <c r="E2" s="861" t="s">
        <v>797</v>
      </c>
      <c r="F2" s="862" t="s">
        <v>796</v>
      </c>
      <c r="G2" s="863" t="s">
        <v>2</v>
      </c>
      <c r="H2" s="864" t="s">
        <v>776</v>
      </c>
      <c r="I2" s="864" t="s">
        <v>4</v>
      </c>
      <c r="J2" s="865" t="s">
        <v>777</v>
      </c>
      <c r="K2" s="860" t="s">
        <v>740</v>
      </c>
      <c r="L2" s="866" t="s">
        <v>795</v>
      </c>
    </row>
    <row r="3" spans="1:12" ht="17.25" thickTop="1">
      <c r="A3" s="867" t="s">
        <v>29</v>
      </c>
      <c r="B3" s="1040" t="s">
        <v>1052</v>
      </c>
      <c r="C3" s="1053">
        <v>5500</v>
      </c>
      <c r="D3" s="1059">
        <v>1584.65</v>
      </c>
      <c r="E3" s="868">
        <f t="shared" ref="E3:E20" si="0">C3-D3</f>
        <v>3915.35</v>
      </c>
      <c r="F3" s="869"/>
      <c r="G3" s="870" t="s">
        <v>659</v>
      </c>
      <c r="H3" s="869"/>
      <c r="I3" s="1105" t="s">
        <v>686</v>
      </c>
      <c r="J3" s="1117">
        <v>2</v>
      </c>
      <c r="K3" s="1105" t="s">
        <v>934</v>
      </c>
      <c r="L3" s="1110">
        <v>15</v>
      </c>
    </row>
    <row r="4" spans="1:12" ht="17.25" thickBot="1">
      <c r="A4" s="871" t="s">
        <v>30</v>
      </c>
      <c r="B4" s="1041" t="s">
        <v>1053</v>
      </c>
      <c r="C4" s="1054">
        <v>5500</v>
      </c>
      <c r="D4" s="1060">
        <v>1584.89</v>
      </c>
      <c r="E4" s="872">
        <f t="shared" si="0"/>
        <v>3915.1099999999997</v>
      </c>
      <c r="F4" s="873"/>
      <c r="G4" s="874">
        <f>F3-F4</f>
        <v>0</v>
      </c>
      <c r="H4" s="873"/>
      <c r="I4" s="1106"/>
      <c r="J4" s="1118"/>
      <c r="K4" s="1106"/>
      <c r="L4" s="1111"/>
    </row>
    <row r="5" spans="1:12" ht="17.25" thickTop="1">
      <c r="A5" s="867" t="s">
        <v>31</v>
      </c>
      <c r="B5" s="1057" t="s">
        <v>1054</v>
      </c>
      <c r="C5" s="1053">
        <v>5500</v>
      </c>
      <c r="D5" s="1061">
        <v>1568.07</v>
      </c>
      <c r="E5" s="868">
        <f t="shared" si="0"/>
        <v>3931.9300000000003</v>
      </c>
      <c r="F5" s="875"/>
      <c r="G5" s="876">
        <f>F3-F5</f>
        <v>0</v>
      </c>
      <c r="H5" s="875"/>
      <c r="I5" s="1106"/>
      <c r="J5" s="1118"/>
      <c r="K5" s="1106"/>
      <c r="L5" s="1111"/>
    </row>
    <row r="6" spans="1:12" ht="17.25" thickBot="1">
      <c r="A6" s="871" t="s">
        <v>32</v>
      </c>
      <c r="B6" s="1058" t="s">
        <v>1055</v>
      </c>
      <c r="C6" s="1054">
        <v>5500</v>
      </c>
      <c r="D6" s="1062">
        <v>1568.56</v>
      </c>
      <c r="E6" s="872">
        <f t="shared" si="0"/>
        <v>3931.44</v>
      </c>
      <c r="F6" s="877"/>
      <c r="G6" s="878">
        <f>F5-F6</f>
        <v>0</v>
      </c>
      <c r="H6" s="877"/>
      <c r="I6" s="1106"/>
      <c r="J6" s="1118"/>
      <c r="K6" s="1106"/>
      <c r="L6" s="1111"/>
    </row>
    <row r="7" spans="1:12" ht="17.25" thickTop="1">
      <c r="A7" s="867" t="s">
        <v>33</v>
      </c>
      <c r="B7" s="1040" t="s">
        <v>1056</v>
      </c>
      <c r="C7" s="1053">
        <v>5500</v>
      </c>
      <c r="D7" s="1059">
        <v>1587.24</v>
      </c>
      <c r="E7" s="868">
        <f t="shared" si="0"/>
        <v>3912.76</v>
      </c>
      <c r="F7" s="869"/>
      <c r="G7" s="870">
        <f>F3-F7</f>
        <v>0</v>
      </c>
      <c r="H7" s="869"/>
      <c r="I7" s="1106"/>
      <c r="J7" s="1118"/>
      <c r="K7" s="1106"/>
      <c r="L7" s="1111"/>
    </row>
    <row r="8" spans="1:12" ht="17.25" thickBot="1">
      <c r="A8" s="871" t="s">
        <v>34</v>
      </c>
      <c r="B8" s="1041" t="s">
        <v>1057</v>
      </c>
      <c r="C8" s="1054">
        <v>5500</v>
      </c>
      <c r="D8" s="1060">
        <v>1587.21</v>
      </c>
      <c r="E8" s="872">
        <f t="shared" si="0"/>
        <v>3912.79</v>
      </c>
      <c r="F8" s="873"/>
      <c r="G8" s="874">
        <f>F7-F8</f>
        <v>0</v>
      </c>
      <c r="H8" s="873"/>
      <c r="I8" s="1106"/>
      <c r="J8" s="1118"/>
      <c r="K8" s="1106"/>
      <c r="L8" s="1111"/>
    </row>
    <row r="9" spans="1:12" ht="17.25" thickTop="1">
      <c r="A9" s="867" t="s">
        <v>35</v>
      </c>
      <c r="B9" s="1057" t="s">
        <v>1058</v>
      </c>
      <c r="C9" s="1053">
        <v>5500</v>
      </c>
      <c r="D9" s="1059">
        <v>1662.92</v>
      </c>
      <c r="E9" s="868">
        <f t="shared" si="0"/>
        <v>3837.08</v>
      </c>
      <c r="F9" s="869"/>
      <c r="G9" s="870">
        <f>F5-F9</f>
        <v>0</v>
      </c>
      <c r="H9" s="869"/>
      <c r="I9" s="1106"/>
      <c r="J9" s="1118"/>
      <c r="K9" s="1106"/>
      <c r="L9" s="1111"/>
    </row>
    <row r="10" spans="1:12" ht="17.25" thickBot="1">
      <c r="A10" s="871" t="s">
        <v>36</v>
      </c>
      <c r="B10" s="1058" t="s">
        <v>1059</v>
      </c>
      <c r="C10" s="1054">
        <v>5500</v>
      </c>
      <c r="D10" s="1060">
        <v>1662.54</v>
      </c>
      <c r="E10" s="872">
        <f t="shared" si="0"/>
        <v>3837.46</v>
      </c>
      <c r="F10" s="873"/>
      <c r="G10" s="874">
        <f>F9-F10</f>
        <v>0</v>
      </c>
      <c r="H10" s="873"/>
      <c r="I10" s="1106"/>
      <c r="J10" s="1118"/>
      <c r="K10" s="1106"/>
      <c r="L10" s="1111"/>
    </row>
    <row r="11" spans="1:12" ht="17.25" thickTop="1">
      <c r="A11" s="867" t="s">
        <v>41</v>
      </c>
      <c r="B11" s="1040" t="s">
        <v>919</v>
      </c>
      <c r="C11" s="1053"/>
      <c r="D11" s="1059"/>
      <c r="E11" s="868">
        <f t="shared" si="0"/>
        <v>0</v>
      </c>
      <c r="F11" s="869"/>
      <c r="G11" s="870">
        <f>F7-F11</f>
        <v>0</v>
      </c>
      <c r="H11" s="869"/>
      <c r="I11" s="1106"/>
      <c r="J11" s="1118"/>
      <c r="K11" s="1106"/>
      <c r="L11" s="1111"/>
    </row>
    <row r="12" spans="1:12" ht="17.25" thickBot="1">
      <c r="A12" s="871" t="s">
        <v>42</v>
      </c>
      <c r="B12" s="1058" t="s">
        <v>919</v>
      </c>
      <c r="C12" s="1054"/>
      <c r="D12" s="1062"/>
      <c r="E12" s="872">
        <f t="shared" si="0"/>
        <v>0</v>
      </c>
      <c r="F12" s="877"/>
      <c r="G12" s="878">
        <f>F11-F12</f>
        <v>0</v>
      </c>
      <c r="H12" s="877"/>
      <c r="I12" s="1106"/>
      <c r="J12" s="1118"/>
      <c r="K12" s="1106"/>
      <c r="L12" s="1111"/>
    </row>
    <row r="13" spans="1:12" ht="17.25" thickTop="1">
      <c r="A13" s="867" t="s">
        <v>37</v>
      </c>
      <c r="B13" s="1040" t="s">
        <v>919</v>
      </c>
      <c r="C13" s="1053"/>
      <c r="D13" s="1059"/>
      <c r="E13" s="868">
        <f t="shared" si="0"/>
        <v>0</v>
      </c>
      <c r="F13" s="869"/>
      <c r="G13" s="870">
        <f>F7-F13</f>
        <v>0</v>
      </c>
      <c r="H13" s="869"/>
      <c r="I13" s="1106"/>
      <c r="J13" s="1118"/>
      <c r="K13" s="1106"/>
      <c r="L13" s="1111"/>
    </row>
    <row r="14" spans="1:12" ht="17.25" thickBot="1">
      <c r="A14" s="871" t="s">
        <v>38</v>
      </c>
      <c r="B14" s="1041" t="s">
        <v>919</v>
      </c>
      <c r="C14" s="1054"/>
      <c r="D14" s="1060"/>
      <c r="E14" s="872">
        <f t="shared" si="0"/>
        <v>0</v>
      </c>
      <c r="F14" s="873"/>
      <c r="G14" s="874">
        <f>F13-F14</f>
        <v>0</v>
      </c>
      <c r="H14" s="873"/>
      <c r="I14" s="1106"/>
      <c r="J14" s="1118"/>
      <c r="K14" s="1106"/>
      <c r="L14" s="1111"/>
    </row>
    <row r="15" spans="1:12" ht="17.25" thickTop="1">
      <c r="A15" s="867" t="s">
        <v>39</v>
      </c>
      <c r="B15" s="1040" t="s">
        <v>919</v>
      </c>
      <c r="C15" s="1053"/>
      <c r="D15" s="1059"/>
      <c r="E15" s="868">
        <f t="shared" si="0"/>
        <v>0</v>
      </c>
      <c r="F15" s="869"/>
      <c r="G15" s="870">
        <f>F9-F15</f>
        <v>0</v>
      </c>
      <c r="H15" s="869"/>
      <c r="I15" s="1106"/>
      <c r="J15" s="1118"/>
      <c r="K15" s="1106"/>
      <c r="L15" s="1111"/>
    </row>
    <row r="16" spans="1:12" ht="17.25" thickBot="1">
      <c r="A16" s="871" t="s">
        <v>40</v>
      </c>
      <c r="B16" s="1041" t="s">
        <v>919</v>
      </c>
      <c r="C16" s="1054"/>
      <c r="D16" s="1060"/>
      <c r="E16" s="872">
        <f t="shared" si="0"/>
        <v>0</v>
      </c>
      <c r="F16" s="873"/>
      <c r="G16" s="874">
        <f>F15-F16</f>
        <v>0</v>
      </c>
      <c r="H16" s="873"/>
      <c r="I16" s="1107"/>
      <c r="J16" s="1119"/>
      <c r="K16" s="1107"/>
      <c r="L16" s="1112"/>
    </row>
    <row r="17" spans="1:12" s="881" customFormat="1" ht="17.25" thickTop="1">
      <c r="A17" s="1056" t="s">
        <v>44</v>
      </c>
      <c r="B17" s="1040" t="s">
        <v>1060</v>
      </c>
      <c r="C17" s="1053">
        <v>13000</v>
      </c>
      <c r="D17" s="1059">
        <v>3405.64</v>
      </c>
      <c r="E17" s="868">
        <f t="shared" si="0"/>
        <v>9594.36</v>
      </c>
      <c r="F17" s="869"/>
      <c r="G17" s="870" t="s">
        <v>659</v>
      </c>
      <c r="H17" s="869"/>
      <c r="I17" s="1093" t="s">
        <v>937</v>
      </c>
      <c r="J17" s="1120">
        <v>2</v>
      </c>
      <c r="K17" s="1108" t="s">
        <v>737</v>
      </c>
      <c r="L17" s="1113">
        <v>30</v>
      </c>
    </row>
    <row r="18" spans="1:12" s="881" customFormat="1" ht="17.25" thickBot="1">
      <c r="A18" s="871" t="s">
        <v>43</v>
      </c>
      <c r="B18" s="1041" t="s">
        <v>1061</v>
      </c>
      <c r="C18" s="1054">
        <v>13000</v>
      </c>
      <c r="D18" s="1060">
        <v>3406.57</v>
      </c>
      <c r="E18" s="872">
        <f t="shared" si="0"/>
        <v>9593.43</v>
      </c>
      <c r="F18" s="873"/>
      <c r="G18" s="874">
        <f>F17-F18</f>
        <v>0</v>
      </c>
      <c r="H18" s="873"/>
      <c r="I18" s="1094"/>
      <c r="J18" s="1121"/>
      <c r="K18" s="1109"/>
      <c r="L18" s="1114"/>
    </row>
    <row r="19" spans="1:12" s="881" customFormat="1" ht="17.25" thickTop="1">
      <c r="A19" s="1056" t="s">
        <v>44</v>
      </c>
      <c r="B19" s="1040" t="s">
        <v>1062</v>
      </c>
      <c r="C19" s="1055">
        <v>9000</v>
      </c>
      <c r="D19" s="1063">
        <v>3125.58</v>
      </c>
      <c r="E19" s="883">
        <f t="shared" si="0"/>
        <v>5874.42</v>
      </c>
      <c r="F19" s="884"/>
      <c r="G19" s="885" t="s">
        <v>659</v>
      </c>
      <c r="H19" s="884"/>
      <c r="I19" s="1097" t="s">
        <v>687</v>
      </c>
      <c r="J19" s="1099">
        <v>2</v>
      </c>
      <c r="K19" s="1108" t="s">
        <v>934</v>
      </c>
      <c r="L19" s="1113">
        <v>15</v>
      </c>
    </row>
    <row r="20" spans="1:12" s="881" customFormat="1" ht="17.25" thickBot="1">
      <c r="A20" s="871" t="s">
        <v>43</v>
      </c>
      <c r="B20" s="1041" t="s">
        <v>1063</v>
      </c>
      <c r="C20" s="1054">
        <v>9000</v>
      </c>
      <c r="D20" s="1064">
        <v>3126.29</v>
      </c>
      <c r="E20" s="887">
        <f t="shared" si="0"/>
        <v>5873.71</v>
      </c>
      <c r="F20" s="888"/>
      <c r="G20" s="889">
        <f>F19-F20</f>
        <v>0</v>
      </c>
      <c r="H20" s="888"/>
      <c r="I20" s="1098"/>
      <c r="J20" s="1100"/>
      <c r="K20" s="1098"/>
      <c r="L20" s="1114"/>
    </row>
    <row r="21" spans="1:12" ht="18" thickTop="1" thickBot="1"/>
    <row r="22" spans="1:12" ht="34.5" thickTop="1" thickBot="1">
      <c r="A22" s="858" t="s">
        <v>689</v>
      </c>
      <c r="B22" s="859" t="s">
        <v>1050</v>
      </c>
      <c r="C22" s="860" t="s">
        <v>3</v>
      </c>
      <c r="D22" s="861" t="s">
        <v>1051</v>
      </c>
      <c r="E22" s="861" t="s">
        <v>798</v>
      </c>
      <c r="F22" s="862" t="s">
        <v>796</v>
      </c>
      <c r="G22" s="863" t="s">
        <v>2</v>
      </c>
      <c r="H22" s="864" t="s">
        <v>776</v>
      </c>
      <c r="I22" s="864" t="s">
        <v>4</v>
      </c>
      <c r="J22" s="865" t="s">
        <v>777</v>
      </c>
      <c r="K22" s="860" t="s">
        <v>740</v>
      </c>
      <c r="L22" s="866" t="s">
        <v>77</v>
      </c>
    </row>
    <row r="23" spans="1:12" ht="17.25" thickTop="1">
      <c r="A23" s="867" t="s">
        <v>45</v>
      </c>
      <c r="B23" s="831" t="s">
        <v>1064</v>
      </c>
      <c r="C23" s="1053">
        <v>5500</v>
      </c>
      <c r="D23" s="1059">
        <v>1900.48</v>
      </c>
      <c r="E23" s="868">
        <f t="shared" ref="E23:E34" si="1">C23-D23</f>
        <v>3599.52</v>
      </c>
      <c r="F23" s="869"/>
      <c r="G23" s="870" t="s">
        <v>659</v>
      </c>
      <c r="H23" s="869"/>
      <c r="I23" s="1105" t="s">
        <v>938</v>
      </c>
      <c r="J23" s="1117">
        <v>2</v>
      </c>
      <c r="K23" s="1105" t="s">
        <v>934</v>
      </c>
      <c r="L23" s="1115">
        <v>15</v>
      </c>
    </row>
    <row r="24" spans="1:12" ht="17.25" thickBot="1">
      <c r="A24" s="871" t="s">
        <v>46</v>
      </c>
      <c r="B24" s="836" t="s">
        <v>1065</v>
      </c>
      <c r="C24" s="1054">
        <v>5500</v>
      </c>
      <c r="D24" s="1060">
        <v>1900.63</v>
      </c>
      <c r="E24" s="872">
        <f t="shared" si="1"/>
        <v>3599.37</v>
      </c>
      <c r="F24" s="873"/>
      <c r="G24" s="874">
        <f>F23-F24</f>
        <v>0</v>
      </c>
      <c r="H24" s="873"/>
      <c r="I24" s="1106"/>
      <c r="J24" s="1118"/>
      <c r="K24" s="1106"/>
      <c r="L24" s="1116"/>
    </row>
    <row r="25" spans="1:12" ht="17.25" thickTop="1">
      <c r="A25" s="867" t="s">
        <v>47</v>
      </c>
      <c r="B25" s="831" t="s">
        <v>1066</v>
      </c>
      <c r="C25" s="1053">
        <v>5500</v>
      </c>
      <c r="D25" s="1061">
        <v>1987.98</v>
      </c>
      <c r="E25" s="868">
        <f t="shared" si="1"/>
        <v>3512.02</v>
      </c>
      <c r="F25" s="875"/>
      <c r="G25" s="876">
        <f>F23-F25</f>
        <v>0</v>
      </c>
      <c r="H25" s="875"/>
      <c r="I25" s="1106"/>
      <c r="J25" s="1118"/>
      <c r="K25" s="1106"/>
      <c r="L25" s="1116"/>
    </row>
    <row r="26" spans="1:12" ht="17.25" thickBot="1">
      <c r="A26" s="871" t="s">
        <v>48</v>
      </c>
      <c r="B26" s="836" t="s">
        <v>1067</v>
      </c>
      <c r="C26" s="1054">
        <v>5500</v>
      </c>
      <c r="D26" s="1062">
        <v>1988.18</v>
      </c>
      <c r="E26" s="872">
        <f t="shared" si="1"/>
        <v>3511.8199999999997</v>
      </c>
      <c r="F26" s="877"/>
      <c r="G26" s="878">
        <f>F25-F26</f>
        <v>0</v>
      </c>
      <c r="H26" s="877"/>
      <c r="I26" s="1106"/>
      <c r="J26" s="1118"/>
      <c r="K26" s="1106"/>
      <c r="L26" s="1116"/>
    </row>
    <row r="27" spans="1:12" ht="17.25" thickTop="1">
      <c r="A27" s="867" t="s">
        <v>49</v>
      </c>
      <c r="B27" s="831" t="s">
        <v>1068</v>
      </c>
      <c r="C27" s="1053">
        <v>5500</v>
      </c>
      <c r="D27" s="1059">
        <v>1987.69</v>
      </c>
      <c r="E27" s="868">
        <f t="shared" si="1"/>
        <v>3512.31</v>
      </c>
      <c r="F27" s="869"/>
      <c r="G27" s="870">
        <f>F23-F27</f>
        <v>0</v>
      </c>
      <c r="H27" s="869"/>
      <c r="I27" s="1106"/>
      <c r="J27" s="1118"/>
      <c r="K27" s="1106"/>
      <c r="L27" s="1116"/>
    </row>
    <row r="28" spans="1:12" ht="17.25" thickBot="1">
      <c r="A28" s="871" t="s">
        <v>50</v>
      </c>
      <c r="B28" s="836" t="s">
        <v>1069</v>
      </c>
      <c r="C28" s="1054">
        <v>5500</v>
      </c>
      <c r="D28" s="1060">
        <v>1988.2</v>
      </c>
      <c r="E28" s="872">
        <f t="shared" si="1"/>
        <v>3511.8</v>
      </c>
      <c r="F28" s="873"/>
      <c r="G28" s="874">
        <f>F27-F28</f>
        <v>0</v>
      </c>
      <c r="H28" s="873"/>
      <c r="I28" s="1106"/>
      <c r="J28" s="1118"/>
      <c r="K28" s="1106"/>
      <c r="L28" s="1116"/>
    </row>
    <row r="29" spans="1:12" ht="17.25" thickTop="1">
      <c r="A29" s="867" t="s">
        <v>51</v>
      </c>
      <c r="B29" s="831" t="s">
        <v>1070</v>
      </c>
      <c r="C29" s="1053">
        <v>5500</v>
      </c>
      <c r="D29" s="1061">
        <v>1988.32</v>
      </c>
      <c r="E29" s="868">
        <f t="shared" si="1"/>
        <v>3511.6800000000003</v>
      </c>
      <c r="F29" s="875"/>
      <c r="G29" s="876">
        <f>F23-F29</f>
        <v>0</v>
      </c>
      <c r="H29" s="875"/>
      <c r="I29" s="1106"/>
      <c r="J29" s="1118"/>
      <c r="K29" s="1106"/>
      <c r="L29" s="1116"/>
    </row>
    <row r="30" spans="1:12" ht="17.25" thickBot="1">
      <c r="A30" s="871" t="s">
        <v>52</v>
      </c>
      <c r="B30" s="836" t="s">
        <v>1071</v>
      </c>
      <c r="C30" s="1054">
        <v>5500</v>
      </c>
      <c r="D30" s="1062">
        <v>1987.98</v>
      </c>
      <c r="E30" s="872">
        <f t="shared" si="1"/>
        <v>3512.02</v>
      </c>
      <c r="F30" s="877"/>
      <c r="G30" s="878">
        <f>F29-F30</f>
        <v>0</v>
      </c>
      <c r="H30" s="877"/>
      <c r="I30" s="1107"/>
      <c r="J30" s="1119"/>
      <c r="K30" s="1107"/>
      <c r="L30" s="1116"/>
    </row>
    <row r="31" spans="1:12" ht="17.25" thickTop="1">
      <c r="A31" s="1042" t="s">
        <v>684</v>
      </c>
      <c r="B31" s="831" t="s">
        <v>1072</v>
      </c>
      <c r="C31" s="1053">
        <v>13000</v>
      </c>
      <c r="D31" s="1059">
        <v>3697.42</v>
      </c>
      <c r="E31" s="868">
        <f t="shared" si="1"/>
        <v>9302.58</v>
      </c>
      <c r="F31" s="869"/>
      <c r="G31" s="870" t="s">
        <v>659</v>
      </c>
      <c r="H31" s="869"/>
      <c r="I31" s="1093" t="s">
        <v>937</v>
      </c>
      <c r="J31" s="1099">
        <v>2</v>
      </c>
      <c r="K31" s="1108" t="s">
        <v>737</v>
      </c>
      <c r="L31" s="1113">
        <v>30</v>
      </c>
    </row>
    <row r="32" spans="1:12" ht="17.25" thickBot="1">
      <c r="A32" s="1043" t="s">
        <v>685</v>
      </c>
      <c r="B32" s="836" t="s">
        <v>1073</v>
      </c>
      <c r="C32" s="1054">
        <v>13000</v>
      </c>
      <c r="D32" s="1060">
        <v>3697.49</v>
      </c>
      <c r="E32" s="872">
        <f t="shared" si="1"/>
        <v>9302.51</v>
      </c>
      <c r="F32" s="873"/>
      <c r="G32" s="874">
        <f>F31-F32</f>
        <v>0</v>
      </c>
      <c r="H32" s="873"/>
      <c r="I32" s="1094"/>
      <c r="J32" s="1100"/>
      <c r="K32" s="1109"/>
      <c r="L32" s="1114"/>
    </row>
    <row r="33" spans="1:12" ht="19.5" customHeight="1" thickTop="1">
      <c r="A33" s="867" t="s">
        <v>684</v>
      </c>
      <c r="B33" s="1040" t="s">
        <v>1074</v>
      </c>
      <c r="C33" s="1055">
        <v>9000</v>
      </c>
      <c r="D33" s="1063">
        <v>5178.83</v>
      </c>
      <c r="E33" s="868">
        <f t="shared" si="1"/>
        <v>3821.17</v>
      </c>
      <c r="F33" s="884"/>
      <c r="G33" s="885" t="s">
        <v>659</v>
      </c>
      <c r="H33" s="884"/>
      <c r="I33" s="1097" t="s">
        <v>687</v>
      </c>
      <c r="J33" s="1099">
        <v>2</v>
      </c>
      <c r="K33" s="1108" t="s">
        <v>934</v>
      </c>
      <c r="L33" s="1113">
        <v>15</v>
      </c>
    </row>
    <row r="34" spans="1:12" ht="17.25" thickBot="1">
      <c r="A34" s="871" t="s">
        <v>685</v>
      </c>
      <c r="B34" s="1041" t="s">
        <v>1075</v>
      </c>
      <c r="C34" s="1054">
        <v>9000</v>
      </c>
      <c r="D34" s="1064">
        <v>5178.49</v>
      </c>
      <c r="E34" s="872">
        <f t="shared" si="1"/>
        <v>3821.51</v>
      </c>
      <c r="F34" s="888"/>
      <c r="G34" s="889">
        <f>F33-F34</f>
        <v>0</v>
      </c>
      <c r="H34" s="888"/>
      <c r="I34" s="1098"/>
      <c r="J34" s="1100"/>
      <c r="K34" s="1098"/>
      <c r="L34" s="1114"/>
    </row>
    <row r="35" spans="1:12" ht="18" thickTop="1" thickBot="1"/>
    <row r="36" spans="1:12" ht="34.5" thickTop="1" thickBot="1">
      <c r="A36" s="1044" t="s">
        <v>689</v>
      </c>
      <c r="B36" s="1049" t="s">
        <v>1050</v>
      </c>
      <c r="C36" s="860" t="s">
        <v>3</v>
      </c>
      <c r="D36" s="861" t="s">
        <v>1051</v>
      </c>
      <c r="E36" s="860" t="s">
        <v>798</v>
      </c>
      <c r="F36" s="862" t="s">
        <v>796</v>
      </c>
      <c r="G36" s="863" t="s">
        <v>2</v>
      </c>
      <c r="H36" s="864" t="s">
        <v>776</v>
      </c>
      <c r="I36" s="864" t="s">
        <v>4</v>
      </c>
      <c r="J36" s="865" t="s">
        <v>777</v>
      </c>
      <c r="K36" s="860" t="s">
        <v>740</v>
      </c>
      <c r="L36" s="866" t="s">
        <v>77</v>
      </c>
    </row>
    <row r="37" spans="1:12" ht="17.25" thickTop="1">
      <c r="A37" s="867" t="s">
        <v>53</v>
      </c>
      <c r="B37" s="831" t="s">
        <v>919</v>
      </c>
      <c r="C37" s="890"/>
      <c r="D37" s="1065"/>
      <c r="E37" s="894">
        <f t="shared" ref="E37:E48" si="2">C37-D37</f>
        <v>0</v>
      </c>
      <c r="F37" s="869"/>
      <c r="G37" s="870" t="s">
        <v>659</v>
      </c>
      <c r="H37" s="869"/>
      <c r="I37" s="1101" t="s">
        <v>686</v>
      </c>
      <c r="J37" s="1103">
        <v>2</v>
      </c>
      <c r="K37" s="1105" t="s">
        <v>934</v>
      </c>
      <c r="L37" s="1115">
        <v>15</v>
      </c>
    </row>
    <row r="38" spans="1:12" ht="17.25" thickBot="1">
      <c r="A38" s="871" t="s">
        <v>54</v>
      </c>
      <c r="B38" s="836" t="s">
        <v>919</v>
      </c>
      <c r="C38" s="891"/>
      <c r="D38" s="1066"/>
      <c r="E38" s="895">
        <f t="shared" si="2"/>
        <v>0</v>
      </c>
      <c r="F38" s="873"/>
      <c r="G38" s="874">
        <f>F37-F38</f>
        <v>0</v>
      </c>
      <c r="H38" s="873"/>
      <c r="I38" s="1102"/>
      <c r="J38" s="1104"/>
      <c r="K38" s="1106"/>
      <c r="L38" s="1116"/>
    </row>
    <row r="39" spans="1:12" ht="17.25" thickTop="1">
      <c r="A39" s="867" t="s">
        <v>55</v>
      </c>
      <c r="B39" s="1050" t="s">
        <v>919</v>
      </c>
      <c r="C39" s="890"/>
      <c r="D39" s="1067"/>
      <c r="E39" s="894">
        <f t="shared" si="2"/>
        <v>0</v>
      </c>
      <c r="F39" s="875"/>
      <c r="G39" s="876">
        <f>F37-F39</f>
        <v>0</v>
      </c>
      <c r="H39" s="875"/>
      <c r="I39" s="1102"/>
      <c r="J39" s="1104"/>
      <c r="K39" s="1106"/>
      <c r="L39" s="1116"/>
    </row>
    <row r="40" spans="1:12" ht="17.25" thickBot="1">
      <c r="A40" s="871" t="s">
        <v>56</v>
      </c>
      <c r="B40" s="1051" t="s">
        <v>919</v>
      </c>
      <c r="C40" s="891"/>
      <c r="D40" s="1068"/>
      <c r="E40" s="895">
        <f t="shared" si="2"/>
        <v>0</v>
      </c>
      <c r="F40" s="877"/>
      <c r="G40" s="878">
        <f>F39-F40</f>
        <v>0</v>
      </c>
      <c r="H40" s="877"/>
      <c r="I40" s="1102"/>
      <c r="J40" s="1104"/>
      <c r="K40" s="1106"/>
      <c r="L40" s="1116"/>
    </row>
    <row r="41" spans="1:12" ht="17.25" thickTop="1">
      <c r="A41" s="867" t="s">
        <v>57</v>
      </c>
      <c r="B41" s="831" t="s">
        <v>919</v>
      </c>
      <c r="C41" s="890"/>
      <c r="D41" s="1065"/>
      <c r="E41" s="894">
        <f t="shared" si="2"/>
        <v>0</v>
      </c>
      <c r="F41" s="869"/>
      <c r="G41" s="870">
        <f>F37-F41</f>
        <v>0</v>
      </c>
      <c r="H41" s="869"/>
      <c r="I41" s="1102"/>
      <c r="J41" s="1104"/>
      <c r="K41" s="1106"/>
      <c r="L41" s="1116"/>
    </row>
    <row r="42" spans="1:12" ht="17.25" thickBot="1">
      <c r="A42" s="871" t="s">
        <v>58</v>
      </c>
      <c r="B42" s="836" t="s">
        <v>919</v>
      </c>
      <c r="C42" s="891"/>
      <c r="D42" s="1066"/>
      <c r="E42" s="895">
        <f t="shared" si="2"/>
        <v>0</v>
      </c>
      <c r="F42" s="873"/>
      <c r="G42" s="874">
        <f>F41-F42</f>
        <v>0</v>
      </c>
      <c r="H42" s="873"/>
      <c r="I42" s="1102"/>
      <c r="J42" s="1104"/>
      <c r="K42" s="1106"/>
      <c r="L42" s="1116"/>
    </row>
    <row r="43" spans="1:12" ht="17.25" thickTop="1">
      <c r="A43" s="867" t="s">
        <v>59</v>
      </c>
      <c r="B43" s="1050" t="s">
        <v>919</v>
      </c>
      <c r="C43" s="890"/>
      <c r="D43" s="1067"/>
      <c r="E43" s="894">
        <f t="shared" si="2"/>
        <v>0</v>
      </c>
      <c r="F43" s="875"/>
      <c r="G43" s="876">
        <f>F37-F43</f>
        <v>0</v>
      </c>
      <c r="H43" s="875"/>
      <c r="I43" s="1102"/>
      <c r="J43" s="1104"/>
      <c r="K43" s="1106"/>
      <c r="L43" s="1116"/>
    </row>
    <row r="44" spans="1:12" ht="17.25" thickBot="1">
      <c r="A44" s="871" t="s">
        <v>60</v>
      </c>
      <c r="B44" s="1051" t="s">
        <v>919</v>
      </c>
      <c r="C44" s="891"/>
      <c r="D44" s="1068"/>
      <c r="E44" s="895">
        <f t="shared" si="2"/>
        <v>0</v>
      </c>
      <c r="F44" s="877"/>
      <c r="G44" s="878">
        <f>F43-F44</f>
        <v>0</v>
      </c>
      <c r="H44" s="877"/>
      <c r="I44" s="1102"/>
      <c r="J44" s="1104"/>
      <c r="K44" s="1107"/>
      <c r="L44" s="1116"/>
    </row>
    <row r="45" spans="1:12" ht="17.25" thickTop="1">
      <c r="A45" s="1045" t="s">
        <v>62</v>
      </c>
      <c r="B45" s="831" t="s">
        <v>919</v>
      </c>
      <c r="C45" s="890"/>
      <c r="D45" s="879"/>
      <c r="E45" s="894">
        <f t="shared" si="2"/>
        <v>0</v>
      </c>
      <c r="F45" s="869"/>
      <c r="G45" s="870" t="s">
        <v>659</v>
      </c>
      <c r="H45" s="869"/>
      <c r="I45" s="1093" t="s">
        <v>937</v>
      </c>
      <c r="J45" s="1095">
        <v>2</v>
      </c>
      <c r="K45" s="1108" t="s">
        <v>737</v>
      </c>
      <c r="L45" s="1113">
        <v>30</v>
      </c>
    </row>
    <row r="46" spans="1:12" ht="17.25" thickBot="1">
      <c r="A46" s="1046" t="s">
        <v>61</v>
      </c>
      <c r="B46" s="836" t="s">
        <v>919</v>
      </c>
      <c r="C46" s="891"/>
      <c r="D46" s="880"/>
      <c r="E46" s="895">
        <f t="shared" si="2"/>
        <v>0</v>
      </c>
      <c r="F46" s="873"/>
      <c r="G46" s="874">
        <f>F45-F46</f>
        <v>0</v>
      </c>
      <c r="H46" s="873"/>
      <c r="I46" s="1094"/>
      <c r="J46" s="1096"/>
      <c r="K46" s="1109"/>
      <c r="L46" s="1114"/>
    </row>
    <row r="47" spans="1:12" ht="17.25" thickTop="1">
      <c r="A47" s="1047" t="s">
        <v>62</v>
      </c>
      <c r="B47" s="1040" t="s">
        <v>919</v>
      </c>
      <c r="C47" s="892"/>
      <c r="D47" s="882"/>
      <c r="E47" s="896">
        <f t="shared" si="2"/>
        <v>0</v>
      </c>
      <c r="F47" s="869"/>
      <c r="G47" s="870" t="s">
        <v>659</v>
      </c>
      <c r="H47" s="869"/>
      <c r="I47" s="1093" t="s">
        <v>687</v>
      </c>
      <c r="J47" s="1095">
        <v>2</v>
      </c>
      <c r="K47" s="1108" t="s">
        <v>934</v>
      </c>
      <c r="L47" s="1113">
        <v>15</v>
      </c>
    </row>
    <row r="48" spans="1:12" ht="17.25" thickBot="1">
      <c r="A48" s="1048" t="s">
        <v>61</v>
      </c>
      <c r="B48" s="1052" t="s">
        <v>919</v>
      </c>
      <c r="C48" s="893"/>
      <c r="D48" s="886"/>
      <c r="E48" s="897">
        <f t="shared" si="2"/>
        <v>0</v>
      </c>
      <c r="F48" s="873"/>
      <c r="G48" s="874">
        <f>F47-F48</f>
        <v>0</v>
      </c>
      <c r="H48" s="873"/>
      <c r="I48" s="1094"/>
      <c r="J48" s="1096"/>
      <c r="K48" s="1098"/>
      <c r="L48" s="1114"/>
    </row>
    <row r="49" spans="1:12" ht="17.25" thickTop="1">
      <c r="A49" s="898"/>
      <c r="B49" s="899"/>
      <c r="C49" s="900"/>
      <c r="D49" s="901"/>
      <c r="E49" s="902"/>
      <c r="F49" s="903"/>
      <c r="G49" s="904"/>
      <c r="H49" s="905"/>
      <c r="I49" s="905"/>
      <c r="J49" s="905"/>
      <c r="K49" s="904"/>
      <c r="L49" s="906"/>
    </row>
  </sheetData>
  <sheetProtection password="AAE5" sheet="1" objects="1" scenarios="1" selectLockedCells="1"/>
  <mergeCells count="36">
    <mergeCell ref="I23:I30"/>
    <mergeCell ref="I31:I32"/>
    <mergeCell ref="J23:J30"/>
    <mergeCell ref="J31:J32"/>
    <mergeCell ref="L31:L32"/>
    <mergeCell ref="K31:K32"/>
    <mergeCell ref="K47:K48"/>
    <mergeCell ref="L47:L48"/>
    <mergeCell ref="K33:K34"/>
    <mergeCell ref="L33:L34"/>
    <mergeCell ref="K37:K44"/>
    <mergeCell ref="L37:L44"/>
    <mergeCell ref="K45:K46"/>
    <mergeCell ref="L45:L46"/>
    <mergeCell ref="I3:I16"/>
    <mergeCell ref="I17:I18"/>
    <mergeCell ref="J3:J16"/>
    <mergeCell ref="J17:J18"/>
    <mergeCell ref="I19:I20"/>
    <mergeCell ref="J19:J20"/>
    <mergeCell ref="K3:K16"/>
    <mergeCell ref="K23:K30"/>
    <mergeCell ref="K17:K18"/>
    <mergeCell ref="L3:L16"/>
    <mergeCell ref="L17:L18"/>
    <mergeCell ref="K19:K20"/>
    <mergeCell ref="L19:L20"/>
    <mergeCell ref="L23:L30"/>
    <mergeCell ref="I47:I48"/>
    <mergeCell ref="J45:J46"/>
    <mergeCell ref="J47:J48"/>
    <mergeCell ref="I33:I34"/>
    <mergeCell ref="J33:J34"/>
    <mergeCell ref="I37:I44"/>
    <mergeCell ref="J37:J44"/>
    <mergeCell ref="I45:I46"/>
  </mergeCells>
  <phoneticPr fontId="45" type="noConversion"/>
  <conditionalFormatting sqref="F49 H3:H20 H23:H34 H37:H48">
    <cfRule type="cellIs" dxfId="495" priority="31" stopIfTrue="1" operator="greaterThan">
      <formula>2</formula>
    </cfRule>
  </conditionalFormatting>
  <conditionalFormatting sqref="G39 G41 G43 G25 G27 G29 G5 G7 G9 G13 G15 G11">
    <cfRule type="cellIs" dxfId="494" priority="41" stopIfTrue="1" operator="notBetween">
      <formula>250</formula>
      <formula>-250</formula>
    </cfRule>
  </conditionalFormatting>
  <conditionalFormatting sqref="G38 G40 G42 G44 G24 G26 G28 G30 G6 G8 G14 G16 G10 G12">
    <cfRule type="cellIs" dxfId="493" priority="42" stopIfTrue="1" operator="notBetween">
      <formula>2</formula>
      <formula>-2</formula>
    </cfRule>
  </conditionalFormatting>
  <conditionalFormatting sqref="G48 G34 G20">
    <cfRule type="cellIs" dxfId="492" priority="45" stopIfTrue="1" operator="notBetween">
      <formula>-2</formula>
      <formula>2</formula>
    </cfRule>
  </conditionalFormatting>
  <conditionalFormatting sqref="G46 G32">
    <cfRule type="cellIs" dxfId="491" priority="46" stopIfTrue="1" operator="notBetween">
      <formula>-100</formula>
      <formula>100</formula>
    </cfRule>
  </conditionalFormatting>
  <conditionalFormatting sqref="E49">
    <cfRule type="cellIs" dxfId="490" priority="35" stopIfTrue="1" operator="notBetween">
      <formula>-1000</formula>
      <formula>0</formula>
    </cfRule>
  </conditionalFormatting>
  <conditionalFormatting sqref="G4">
    <cfRule type="cellIs" dxfId="488" priority="33" stopIfTrue="1" operator="notBetween">
      <formula>5</formula>
      <formula>-5</formula>
    </cfRule>
  </conditionalFormatting>
  <conditionalFormatting sqref="F3">
    <cfRule type="cellIs" dxfId="487" priority="55" stopIfTrue="1" operator="greaterThan">
      <formula>$E$3</formula>
    </cfRule>
  </conditionalFormatting>
  <conditionalFormatting sqref="F4">
    <cfRule type="cellIs" dxfId="486" priority="56" stopIfTrue="1" operator="greaterThan">
      <formula>$E$4</formula>
    </cfRule>
  </conditionalFormatting>
  <conditionalFormatting sqref="F5">
    <cfRule type="cellIs" dxfId="485" priority="57" stopIfTrue="1" operator="greaterThan">
      <formula>$E$5</formula>
    </cfRule>
  </conditionalFormatting>
  <conditionalFormatting sqref="F6">
    <cfRule type="cellIs" dxfId="484" priority="58" stopIfTrue="1" operator="greaterThan">
      <formula>$E$6</formula>
    </cfRule>
  </conditionalFormatting>
  <conditionalFormatting sqref="F7">
    <cfRule type="cellIs" dxfId="483" priority="59" stopIfTrue="1" operator="greaterThan">
      <formula>$E$7</formula>
    </cfRule>
  </conditionalFormatting>
  <conditionalFormatting sqref="F8">
    <cfRule type="cellIs" dxfId="482" priority="60" stopIfTrue="1" operator="greaterThan">
      <formula>$E$8</formula>
    </cfRule>
  </conditionalFormatting>
  <conditionalFormatting sqref="F9">
    <cfRule type="cellIs" dxfId="481" priority="61" stopIfTrue="1" operator="greaterThan">
      <formula>$E$9</formula>
    </cfRule>
  </conditionalFormatting>
  <conditionalFormatting sqref="F10">
    <cfRule type="cellIs" dxfId="480" priority="62" stopIfTrue="1" operator="greaterThan">
      <formula>$E$10</formula>
    </cfRule>
  </conditionalFormatting>
  <conditionalFormatting sqref="F11">
    <cfRule type="cellIs" dxfId="479" priority="63" stopIfTrue="1" operator="greaterThan">
      <formula>$E$11</formula>
    </cfRule>
  </conditionalFormatting>
  <conditionalFormatting sqref="F12">
    <cfRule type="cellIs" dxfId="478" priority="64" stopIfTrue="1" operator="greaterThan">
      <formula>$E$12</formula>
    </cfRule>
  </conditionalFormatting>
  <conditionalFormatting sqref="F13">
    <cfRule type="cellIs" dxfId="477" priority="65" stopIfTrue="1" operator="greaterThan">
      <formula>$E$13</formula>
    </cfRule>
  </conditionalFormatting>
  <conditionalFormatting sqref="F14">
    <cfRule type="cellIs" dxfId="476" priority="66" stopIfTrue="1" operator="greaterThan">
      <formula>$E$14</formula>
    </cfRule>
  </conditionalFormatting>
  <conditionalFormatting sqref="F15">
    <cfRule type="cellIs" dxfId="475" priority="67" stopIfTrue="1" operator="greaterThan">
      <formula>$E$15</formula>
    </cfRule>
  </conditionalFormatting>
  <conditionalFormatting sqref="F16">
    <cfRule type="cellIs" dxfId="474" priority="68" stopIfTrue="1" operator="greaterThan">
      <formula>$E$16</formula>
    </cfRule>
  </conditionalFormatting>
  <conditionalFormatting sqref="F17">
    <cfRule type="cellIs" dxfId="473" priority="69" stopIfTrue="1" operator="greaterThan">
      <formula>$E$17</formula>
    </cfRule>
  </conditionalFormatting>
  <conditionalFormatting sqref="F18">
    <cfRule type="cellIs" dxfId="472" priority="70" stopIfTrue="1" operator="greaterThan">
      <formula>$E$18</formula>
    </cfRule>
  </conditionalFormatting>
  <conditionalFormatting sqref="F19">
    <cfRule type="cellIs" dxfId="471" priority="71" stopIfTrue="1" operator="greaterThan">
      <formula>$E$19</formula>
    </cfRule>
  </conditionalFormatting>
  <conditionalFormatting sqref="F20">
    <cfRule type="cellIs" dxfId="470" priority="72" stopIfTrue="1" operator="greaterThan">
      <formula>$E$20</formula>
    </cfRule>
  </conditionalFormatting>
  <conditionalFormatting sqref="G18">
    <cfRule type="cellIs" dxfId="469" priority="73" stopIfTrue="1" operator="notBetween">
      <formula>-100</formula>
      <formula>100</formula>
    </cfRule>
  </conditionalFormatting>
  <conditionalFormatting sqref="F23">
    <cfRule type="cellIs" dxfId="468" priority="74" stopIfTrue="1" operator="greaterThan">
      <formula>$E$23</formula>
    </cfRule>
  </conditionalFormatting>
  <conditionalFormatting sqref="F24">
    <cfRule type="cellIs" dxfId="467" priority="75" stopIfTrue="1" operator="greaterThan">
      <formula>$E$24</formula>
    </cfRule>
  </conditionalFormatting>
  <conditionalFormatting sqref="F25">
    <cfRule type="cellIs" dxfId="466" priority="76" stopIfTrue="1" operator="greaterThan">
      <formula>$E$25</formula>
    </cfRule>
  </conditionalFormatting>
  <conditionalFormatting sqref="F26">
    <cfRule type="cellIs" dxfId="465" priority="77" stopIfTrue="1" operator="greaterThan">
      <formula>$E$26</formula>
    </cfRule>
  </conditionalFormatting>
  <conditionalFormatting sqref="F27">
    <cfRule type="cellIs" dxfId="464" priority="78" stopIfTrue="1" operator="greaterThan">
      <formula>$E$27</formula>
    </cfRule>
  </conditionalFormatting>
  <conditionalFormatting sqref="F28">
    <cfRule type="cellIs" dxfId="463" priority="79" stopIfTrue="1" operator="greaterThan">
      <formula>$E$28</formula>
    </cfRule>
  </conditionalFormatting>
  <conditionalFormatting sqref="F29">
    <cfRule type="cellIs" dxfId="462" priority="80" stopIfTrue="1" operator="greaterThan">
      <formula>$E$29</formula>
    </cfRule>
  </conditionalFormatting>
  <conditionalFormatting sqref="F30">
    <cfRule type="cellIs" dxfId="461" priority="81" stopIfTrue="1" operator="greaterThan">
      <formula>$E$30</formula>
    </cfRule>
  </conditionalFormatting>
  <conditionalFormatting sqref="F31">
    <cfRule type="cellIs" dxfId="460" priority="82" stopIfTrue="1" operator="greaterThan">
      <formula>$E$31</formula>
    </cfRule>
  </conditionalFormatting>
  <conditionalFormatting sqref="F32">
    <cfRule type="cellIs" dxfId="459" priority="83" stopIfTrue="1" operator="greaterThan">
      <formula>$E$32</formula>
    </cfRule>
  </conditionalFormatting>
  <conditionalFormatting sqref="F33">
    <cfRule type="cellIs" dxfId="458" priority="84" stopIfTrue="1" operator="greaterThan">
      <formula>$E$33</formula>
    </cfRule>
  </conditionalFormatting>
  <conditionalFormatting sqref="F34">
    <cfRule type="cellIs" dxfId="457" priority="85" stopIfTrue="1" operator="greaterThan">
      <formula>$E$34</formula>
    </cfRule>
  </conditionalFormatting>
  <conditionalFormatting sqref="F37">
    <cfRule type="cellIs" dxfId="456" priority="86" stopIfTrue="1" operator="greaterThan">
      <formula>$E$37</formula>
    </cfRule>
  </conditionalFormatting>
  <conditionalFormatting sqref="F38">
    <cfRule type="cellIs" dxfId="455" priority="87" stopIfTrue="1" operator="greaterThan">
      <formula>$E$38</formula>
    </cfRule>
  </conditionalFormatting>
  <conditionalFormatting sqref="F39">
    <cfRule type="cellIs" dxfId="454" priority="88" stopIfTrue="1" operator="greaterThan">
      <formula>$E$39</formula>
    </cfRule>
  </conditionalFormatting>
  <conditionalFormatting sqref="F40">
    <cfRule type="cellIs" dxfId="453" priority="89" stopIfTrue="1" operator="greaterThan">
      <formula>$E$40</formula>
    </cfRule>
  </conditionalFormatting>
  <conditionalFormatting sqref="F41">
    <cfRule type="cellIs" dxfId="452" priority="90" stopIfTrue="1" operator="greaterThan">
      <formula>$E$41</formula>
    </cfRule>
  </conditionalFormatting>
  <conditionalFormatting sqref="F42">
    <cfRule type="cellIs" dxfId="451" priority="91" stopIfTrue="1" operator="greaterThan">
      <formula>$E$42</formula>
    </cfRule>
  </conditionalFormatting>
  <conditionalFormatting sqref="F43">
    <cfRule type="cellIs" dxfId="450" priority="92" stopIfTrue="1" operator="greaterThan">
      <formula>$E$43</formula>
    </cfRule>
  </conditionalFormatting>
  <conditionalFormatting sqref="F44">
    <cfRule type="cellIs" dxfId="449" priority="93" stopIfTrue="1" operator="greaterThan">
      <formula>$E$44</formula>
    </cfRule>
  </conditionalFormatting>
  <conditionalFormatting sqref="F45">
    <cfRule type="cellIs" dxfId="448" priority="94" stopIfTrue="1" operator="greaterThan">
      <formula>$E$45</formula>
    </cfRule>
  </conditionalFormatting>
  <conditionalFormatting sqref="F46">
    <cfRule type="cellIs" dxfId="447" priority="95" stopIfTrue="1" operator="greaterThan">
      <formula>$E$46</formula>
    </cfRule>
  </conditionalFormatting>
  <conditionalFormatting sqref="F47">
    <cfRule type="cellIs" dxfId="446" priority="96" stopIfTrue="1" operator="greaterThan">
      <formula>$E$47</formula>
    </cfRule>
  </conditionalFormatting>
  <conditionalFormatting sqref="F48">
    <cfRule type="cellIs" dxfId="445" priority="97" stopIfTrue="1" operator="greaterThan">
      <formula>$E$48</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sheetPr>
    <tabColor rgb="FFCCFFFF"/>
  </sheetPr>
  <dimension ref="A1:L17"/>
  <sheetViews>
    <sheetView topLeftCell="D1" workbookViewId="0">
      <selection activeCell="H8" sqref="H8"/>
    </sheetView>
  </sheetViews>
  <sheetFormatPr defaultColWidth="10.28515625" defaultRowHeight="16.5"/>
  <cols>
    <col min="1" max="1" width="27.7109375" style="705" customWidth="1"/>
    <col min="2" max="2" width="31.85546875" style="705" customWidth="1"/>
    <col min="3" max="3" width="23.7109375" style="705" customWidth="1"/>
    <col min="4" max="4" width="23.28515625" style="705" customWidth="1"/>
    <col min="5" max="5" width="28" style="705" customWidth="1"/>
    <col min="6" max="6" width="19.140625" style="705" customWidth="1"/>
    <col min="7" max="7" width="18.7109375" style="705" customWidth="1"/>
    <col min="8" max="8" width="17.28515625" style="705" customWidth="1"/>
    <col min="9" max="9" width="27.42578125" style="705" customWidth="1"/>
    <col min="10" max="10" width="12.7109375" style="705" customWidth="1"/>
    <col min="11" max="11" width="20" style="705" customWidth="1"/>
    <col min="12" max="12" width="23.5703125" style="705" customWidth="1"/>
    <col min="13" max="16384" width="10.28515625" style="705"/>
  </cols>
  <sheetData>
    <row r="1" spans="1:12" ht="28.5" thickBot="1">
      <c r="A1" s="714" t="s">
        <v>920</v>
      </c>
      <c r="B1" s="713"/>
      <c r="C1" s="693"/>
      <c r="D1" s="706"/>
      <c r="E1" s="706"/>
      <c r="F1" s="706"/>
    </row>
    <row r="2" spans="1:12" s="1248" customFormat="1" ht="40.5" customHeight="1" thickTop="1" thickBot="1">
      <c r="A2" s="858" t="s">
        <v>1145</v>
      </c>
      <c r="B2" s="859" t="s">
        <v>1146</v>
      </c>
      <c r="C2" s="860" t="s">
        <v>1147</v>
      </c>
      <c r="D2" s="861" t="s">
        <v>1148</v>
      </c>
      <c r="E2" s="861" t="s">
        <v>1154</v>
      </c>
      <c r="F2" s="862" t="s">
        <v>1149</v>
      </c>
      <c r="G2" s="863" t="s">
        <v>1150</v>
      </c>
      <c r="H2" s="864" t="s">
        <v>1151</v>
      </c>
      <c r="I2" s="864" t="s">
        <v>1152</v>
      </c>
      <c r="J2" s="860" t="s">
        <v>1153</v>
      </c>
      <c r="K2" s="860" t="s">
        <v>1155</v>
      </c>
      <c r="L2" s="911" t="s">
        <v>1156</v>
      </c>
    </row>
    <row r="3" spans="1:12" ht="20.25" customHeight="1" thickTop="1">
      <c r="A3" s="1070" t="s">
        <v>921</v>
      </c>
      <c r="B3" s="1073" t="s">
        <v>1076</v>
      </c>
      <c r="C3" s="760">
        <v>7000</v>
      </c>
      <c r="D3" s="1192">
        <v>6100.85</v>
      </c>
      <c r="E3" s="1190">
        <f>C3-D3</f>
        <v>899.14999999999964</v>
      </c>
      <c r="F3" s="765"/>
      <c r="G3" s="733" t="s">
        <v>659</v>
      </c>
      <c r="H3" s="689"/>
      <c r="I3" s="1083" t="s">
        <v>1131</v>
      </c>
      <c r="J3" s="1083">
        <v>2</v>
      </c>
      <c r="K3" s="1083" t="s">
        <v>934</v>
      </c>
      <c r="L3" s="1122">
        <v>15</v>
      </c>
    </row>
    <row r="4" spans="1:12" ht="17.25" thickBot="1">
      <c r="A4" s="1071" t="s">
        <v>922</v>
      </c>
      <c r="B4" s="1074" t="s">
        <v>1077</v>
      </c>
      <c r="C4" s="761">
        <v>7000</v>
      </c>
      <c r="D4" s="1193">
        <v>6100.83</v>
      </c>
      <c r="E4" s="1191">
        <f>C4-D4</f>
        <v>899.17000000000007</v>
      </c>
      <c r="F4" s="766"/>
      <c r="G4" s="736">
        <f>F3-F4</f>
        <v>0</v>
      </c>
      <c r="H4" s="700"/>
      <c r="I4" s="1084"/>
      <c r="J4" s="1084"/>
      <c r="K4" s="1084"/>
      <c r="L4" s="1124"/>
    </row>
    <row r="5" spans="1:12" ht="17.25" thickTop="1">
      <c r="A5" s="1070" t="s">
        <v>923</v>
      </c>
      <c r="B5" s="1073" t="s">
        <v>928</v>
      </c>
      <c r="C5" s="760">
        <v>7000</v>
      </c>
      <c r="D5" s="1192">
        <v>6074.44</v>
      </c>
      <c r="E5" s="1190">
        <f t="shared" ref="E5:E12" si="0">C5-D5</f>
        <v>925.5600000000004</v>
      </c>
      <c r="F5" s="765"/>
      <c r="G5" s="733">
        <f>F3-F5</f>
        <v>0</v>
      </c>
      <c r="H5" s="689"/>
      <c r="I5" s="1084"/>
      <c r="J5" s="1084"/>
      <c r="K5" s="1084"/>
      <c r="L5" s="1124"/>
    </row>
    <row r="6" spans="1:12" ht="17.25" thickBot="1">
      <c r="A6" s="1071" t="s">
        <v>924</v>
      </c>
      <c r="B6" s="1075" t="s">
        <v>1078</v>
      </c>
      <c r="C6" s="761">
        <v>7000</v>
      </c>
      <c r="D6" s="1194">
        <v>6074.91</v>
      </c>
      <c r="E6" s="1191">
        <f t="shared" si="0"/>
        <v>925.09000000000015</v>
      </c>
      <c r="F6" s="767"/>
      <c r="G6" s="734">
        <f>F5-F6</f>
        <v>0</v>
      </c>
      <c r="H6" s="697"/>
      <c r="I6" s="1084"/>
      <c r="J6" s="1084"/>
      <c r="K6" s="1084"/>
      <c r="L6" s="1124"/>
    </row>
    <row r="7" spans="1:12" ht="17.25" thickTop="1">
      <c r="A7" s="1070" t="s">
        <v>929</v>
      </c>
      <c r="B7" s="1073" t="s">
        <v>1079</v>
      </c>
      <c r="C7" s="760">
        <v>7000</v>
      </c>
      <c r="D7" s="1192">
        <v>6018.31</v>
      </c>
      <c r="E7" s="1190">
        <f t="shared" si="0"/>
        <v>981.6899999999996</v>
      </c>
      <c r="F7" s="768"/>
      <c r="G7" s="735">
        <f>F3-F7</f>
        <v>0</v>
      </c>
      <c r="H7" s="699"/>
      <c r="I7" s="1084"/>
      <c r="J7" s="1084"/>
      <c r="K7" s="1084"/>
      <c r="L7" s="1124"/>
    </row>
    <row r="8" spans="1:12" ht="17.25" thickBot="1">
      <c r="A8" s="1071" t="s">
        <v>930</v>
      </c>
      <c r="B8" s="1074" t="s">
        <v>1080</v>
      </c>
      <c r="C8" s="761">
        <v>7000</v>
      </c>
      <c r="D8" s="1194">
        <v>6018.26</v>
      </c>
      <c r="E8" s="1191">
        <f t="shared" si="0"/>
        <v>981.73999999999978</v>
      </c>
      <c r="F8" s="766"/>
      <c r="G8" s="736">
        <f>F7-F8</f>
        <v>0</v>
      </c>
      <c r="H8" s="700"/>
      <c r="I8" s="1084"/>
      <c r="J8" s="1084"/>
      <c r="K8" s="1084"/>
      <c r="L8" s="1124"/>
    </row>
    <row r="9" spans="1:12" ht="17.25" thickTop="1">
      <c r="A9" s="1070" t="s">
        <v>925</v>
      </c>
      <c r="B9" s="1073" t="s">
        <v>1081</v>
      </c>
      <c r="C9" s="760">
        <v>7000</v>
      </c>
      <c r="D9" s="1195">
        <v>6084.08</v>
      </c>
      <c r="E9" s="1190">
        <f t="shared" si="0"/>
        <v>915.92000000000007</v>
      </c>
      <c r="F9" s="765"/>
      <c r="G9" s="733">
        <f>F3-F9</f>
        <v>0</v>
      </c>
      <c r="H9" s="689"/>
      <c r="I9" s="1084"/>
      <c r="J9" s="1084"/>
      <c r="K9" s="1084"/>
      <c r="L9" s="1124"/>
    </row>
    <row r="10" spans="1:12" ht="17.25" thickBot="1">
      <c r="A10" s="1071" t="s">
        <v>931</v>
      </c>
      <c r="B10" s="1075" t="s">
        <v>1082</v>
      </c>
      <c r="C10" s="761">
        <v>7000</v>
      </c>
      <c r="D10" s="1193">
        <v>6085.05</v>
      </c>
      <c r="E10" s="1191">
        <f t="shared" si="0"/>
        <v>914.94999999999982</v>
      </c>
      <c r="F10" s="767"/>
      <c r="G10" s="734">
        <f>F9-F10</f>
        <v>0</v>
      </c>
      <c r="H10" s="697"/>
      <c r="I10" s="1084"/>
      <c r="J10" s="1084"/>
      <c r="K10" s="1084"/>
      <c r="L10" s="1124"/>
    </row>
    <row r="11" spans="1:12" ht="17.25" thickTop="1">
      <c r="A11" s="1070" t="s">
        <v>926</v>
      </c>
      <c r="B11" s="1073" t="s">
        <v>932</v>
      </c>
      <c r="C11" s="760">
        <v>9000</v>
      </c>
      <c r="D11" s="1192">
        <v>4125.29</v>
      </c>
      <c r="E11" s="1190">
        <f t="shared" si="0"/>
        <v>4874.71</v>
      </c>
      <c r="F11" s="768"/>
      <c r="G11" s="735" t="s">
        <v>659</v>
      </c>
      <c r="H11" s="699"/>
      <c r="I11" s="1083" t="s">
        <v>935</v>
      </c>
      <c r="J11" s="1083">
        <v>2</v>
      </c>
      <c r="K11" s="1083" t="s">
        <v>934</v>
      </c>
      <c r="L11" s="1122">
        <v>15</v>
      </c>
    </row>
    <row r="12" spans="1:12" ht="17.25" thickBot="1">
      <c r="A12" s="1072" t="s">
        <v>927</v>
      </c>
      <c r="B12" s="1069" t="s">
        <v>933</v>
      </c>
      <c r="C12" s="762">
        <v>9000</v>
      </c>
      <c r="D12" s="1194">
        <v>4125.95</v>
      </c>
      <c r="E12" s="778">
        <f t="shared" si="0"/>
        <v>4874.05</v>
      </c>
      <c r="F12" s="767"/>
      <c r="G12" s="734">
        <f>F11-F12</f>
        <v>0</v>
      </c>
      <c r="H12" s="697"/>
      <c r="I12" s="1085"/>
      <c r="J12" s="1085"/>
      <c r="K12" s="1085"/>
      <c r="L12" s="1123"/>
    </row>
    <row r="13" spans="1:12" ht="17.25" thickTop="1">
      <c r="E13" s="721"/>
      <c r="F13" s="722"/>
      <c r="H13" s="723"/>
    </row>
    <row r="14" spans="1:12">
      <c r="F14" s="722"/>
    </row>
    <row r="15" spans="1:12">
      <c r="F15" s="722"/>
    </row>
    <row r="16" spans="1:12">
      <c r="F16" s="722"/>
    </row>
    <row r="17" spans="6:6">
      <c r="F17" s="722"/>
    </row>
  </sheetData>
  <sheetProtection password="AAE5" sheet="1" objects="1" scenarios="1" selectLockedCells="1"/>
  <mergeCells count="8">
    <mergeCell ref="K11:K12"/>
    <mergeCell ref="L11:L12"/>
    <mergeCell ref="I3:I10"/>
    <mergeCell ref="I11:I12"/>
    <mergeCell ref="J3:J10"/>
    <mergeCell ref="J11:J12"/>
    <mergeCell ref="K3:K10"/>
    <mergeCell ref="L3:L10"/>
  </mergeCells>
  <phoneticPr fontId="45" type="noConversion"/>
  <conditionalFormatting sqref="H3:H12">
    <cfRule type="cellIs" dxfId="103" priority="40" stopIfTrue="1" operator="greaterThan">
      <formula>2</formula>
    </cfRule>
  </conditionalFormatting>
  <conditionalFormatting sqref="G4 G6 G8 G10 G12">
    <cfRule type="cellIs" dxfId="102" priority="38" stopIfTrue="1" operator="notBetween">
      <formula>2</formula>
      <formula>-2</formula>
    </cfRule>
  </conditionalFormatting>
  <conditionalFormatting sqref="F3">
    <cfRule type="cellIs" dxfId="101" priority="34" stopIfTrue="1" operator="greaterThan">
      <formula>$E$3</formula>
    </cfRule>
  </conditionalFormatting>
  <conditionalFormatting sqref="F4">
    <cfRule type="cellIs" dxfId="100" priority="33" stopIfTrue="1" operator="greaterThan">
      <formula>$E$4</formula>
    </cfRule>
  </conditionalFormatting>
  <conditionalFormatting sqref="F5">
    <cfRule type="cellIs" dxfId="99" priority="32" stopIfTrue="1" operator="greaterThan">
      <formula>$E$5</formula>
    </cfRule>
  </conditionalFormatting>
  <conditionalFormatting sqref="F6">
    <cfRule type="cellIs" dxfId="98" priority="31" stopIfTrue="1" operator="greaterThan">
      <formula>$E$6</formula>
    </cfRule>
  </conditionalFormatting>
  <conditionalFormatting sqref="F7">
    <cfRule type="cellIs" dxfId="97" priority="30" stopIfTrue="1" operator="greaterThan">
      <formula>$E$7</formula>
    </cfRule>
  </conditionalFormatting>
  <conditionalFormatting sqref="F8">
    <cfRule type="cellIs" dxfId="96" priority="29" stopIfTrue="1" operator="greaterThan">
      <formula>$E$8</formula>
    </cfRule>
  </conditionalFormatting>
  <conditionalFormatting sqref="F9">
    <cfRule type="cellIs" dxfId="95" priority="28" stopIfTrue="1" operator="greaterThan">
      <formula>$E$9</formula>
    </cfRule>
  </conditionalFormatting>
  <conditionalFormatting sqref="F10">
    <cfRule type="cellIs" dxfId="94" priority="27" stopIfTrue="1" operator="greaterThan">
      <formula>$E$10</formula>
    </cfRule>
  </conditionalFormatting>
  <conditionalFormatting sqref="F11">
    <cfRule type="cellIs" dxfId="93" priority="26" stopIfTrue="1" operator="greaterThan">
      <formula>$E$11</formula>
    </cfRule>
  </conditionalFormatting>
  <conditionalFormatting sqref="F12">
    <cfRule type="cellIs" dxfId="92" priority="25" stopIfTrue="1" operator="greaterThan">
      <formula>$E$12</formula>
    </cfRule>
  </conditionalFormatting>
  <conditionalFormatting sqref="G5">
    <cfRule type="cellIs" dxfId="91" priority="3" operator="notBetween">
      <formula>-100</formula>
      <formula>100</formula>
    </cfRule>
  </conditionalFormatting>
  <conditionalFormatting sqref="G7">
    <cfRule type="cellIs" dxfId="90" priority="2" operator="notBetween">
      <formula>-100</formula>
      <formula>100</formula>
    </cfRule>
  </conditionalFormatting>
  <conditionalFormatting sqref="G9">
    <cfRule type="cellIs" dxfId="89" priority="1" operator="notBetween">
      <formula>-100</formula>
      <formula>100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5" enableFormatConditionsCalculation="0">
    <tabColor indexed="41"/>
  </sheetPr>
  <dimension ref="A1:L29"/>
  <sheetViews>
    <sheetView topLeftCell="C1" workbookViewId="0">
      <selection activeCell="H18" sqref="H18"/>
    </sheetView>
  </sheetViews>
  <sheetFormatPr defaultColWidth="10.28515625" defaultRowHeight="16.5"/>
  <cols>
    <col min="1" max="1" width="27.7109375" style="705" customWidth="1"/>
    <col min="2" max="2" width="31.85546875" style="705" customWidth="1"/>
    <col min="3" max="3" width="24.7109375" style="705" customWidth="1"/>
    <col min="4" max="4" width="23.28515625" style="705" customWidth="1"/>
    <col min="5" max="5" width="28" style="705" customWidth="1"/>
    <col min="6" max="6" width="19.140625" style="705" customWidth="1"/>
    <col min="7" max="7" width="18.7109375" style="705" customWidth="1"/>
    <col min="8" max="8" width="17.28515625" style="705" customWidth="1"/>
    <col min="9" max="9" width="27.42578125" style="705" customWidth="1"/>
    <col min="10" max="10" width="12.7109375" style="705" customWidth="1"/>
    <col min="11" max="11" width="20" style="705" customWidth="1"/>
    <col min="12" max="12" width="24.42578125" style="705" customWidth="1"/>
    <col min="13" max="16384" width="10.28515625" style="705"/>
  </cols>
  <sheetData>
    <row r="1" spans="1:12" ht="28.5" thickBot="1">
      <c r="A1" s="714" t="s">
        <v>670</v>
      </c>
      <c r="B1" s="713"/>
      <c r="C1" s="693"/>
      <c r="D1" s="706"/>
      <c r="E1" s="706"/>
      <c r="F1" s="706"/>
    </row>
    <row r="2" spans="1:12" s="857" customFormat="1" ht="39" customHeight="1" thickTop="1" thickBot="1">
      <c r="A2" s="858" t="s">
        <v>689</v>
      </c>
      <c r="B2" s="859" t="s">
        <v>1050</v>
      </c>
      <c r="C2" s="860" t="s">
        <v>3</v>
      </c>
      <c r="D2" s="861" t="s">
        <v>1051</v>
      </c>
      <c r="E2" s="861" t="s">
        <v>798</v>
      </c>
      <c r="F2" s="862" t="s">
        <v>796</v>
      </c>
      <c r="G2" s="863" t="s">
        <v>2</v>
      </c>
      <c r="H2" s="864" t="s">
        <v>776</v>
      </c>
      <c r="I2" s="864" t="s">
        <v>4</v>
      </c>
      <c r="J2" s="860" t="s">
        <v>774</v>
      </c>
      <c r="K2" s="860" t="s">
        <v>735</v>
      </c>
      <c r="L2" s="911" t="s">
        <v>799</v>
      </c>
    </row>
    <row r="3" spans="1:12" ht="17.25" thickTop="1">
      <c r="A3" s="847" t="s">
        <v>897</v>
      </c>
      <c r="B3" s="1196" t="s">
        <v>1083</v>
      </c>
      <c r="C3" s="760">
        <v>7000</v>
      </c>
      <c r="D3" s="1200">
        <v>1885.9</v>
      </c>
      <c r="E3" s="779">
        <f>C3-D3</f>
        <v>5114.1000000000004</v>
      </c>
      <c r="F3" s="765"/>
      <c r="G3" s="738" t="s">
        <v>661</v>
      </c>
      <c r="H3" s="689"/>
      <c r="I3" s="1080" t="s">
        <v>1132</v>
      </c>
      <c r="J3" s="1083">
        <v>2</v>
      </c>
      <c r="K3" s="1083" t="s">
        <v>951</v>
      </c>
      <c r="L3" s="1122">
        <v>15</v>
      </c>
    </row>
    <row r="4" spans="1:12" ht="17.25" thickBot="1">
      <c r="A4" s="848" t="s">
        <v>898</v>
      </c>
      <c r="B4" s="1197" t="s">
        <v>1084</v>
      </c>
      <c r="C4" s="761">
        <v>7000</v>
      </c>
      <c r="D4" s="1201">
        <v>1886.11</v>
      </c>
      <c r="E4" s="784">
        <f>C4-D4</f>
        <v>5113.8900000000003</v>
      </c>
      <c r="F4" s="766"/>
      <c r="G4" s="739">
        <f>F3-F4</f>
        <v>0</v>
      </c>
      <c r="H4" s="700"/>
      <c r="I4" s="1081"/>
      <c r="J4" s="1084"/>
      <c r="K4" s="1084"/>
      <c r="L4" s="1124"/>
    </row>
    <row r="5" spans="1:12" ht="17.25" thickTop="1">
      <c r="A5" s="847" t="s">
        <v>899</v>
      </c>
      <c r="B5" s="1196" t="s">
        <v>928</v>
      </c>
      <c r="C5" s="760">
        <v>7000</v>
      </c>
      <c r="D5" s="1200">
        <v>1885.56</v>
      </c>
      <c r="E5" s="779">
        <f t="shared" ref="E5:E24" si="0">C5-D5</f>
        <v>5114.4400000000005</v>
      </c>
      <c r="F5" s="765"/>
      <c r="G5" s="738">
        <f>F3-F5</f>
        <v>0</v>
      </c>
      <c r="H5" s="689"/>
      <c r="I5" s="1081"/>
      <c r="J5" s="1084"/>
      <c r="K5" s="1084"/>
      <c r="L5" s="1124"/>
    </row>
    <row r="6" spans="1:12" ht="17.25" thickBot="1">
      <c r="A6" s="848" t="s">
        <v>900</v>
      </c>
      <c r="B6" s="1198" t="s">
        <v>1078</v>
      </c>
      <c r="C6" s="761">
        <v>7000</v>
      </c>
      <c r="D6" s="1202">
        <v>1886.23</v>
      </c>
      <c r="E6" s="784">
        <f t="shared" si="0"/>
        <v>5113.7700000000004</v>
      </c>
      <c r="F6" s="767"/>
      <c r="G6" s="740">
        <f>F5-F6</f>
        <v>0</v>
      </c>
      <c r="H6" s="697"/>
      <c r="I6" s="1081"/>
      <c r="J6" s="1084"/>
      <c r="K6" s="1084"/>
      <c r="L6" s="1124"/>
    </row>
    <row r="7" spans="1:12" ht="17.25" thickTop="1">
      <c r="A7" s="847" t="s">
        <v>901</v>
      </c>
      <c r="B7" s="1199" t="s">
        <v>1085</v>
      </c>
      <c r="C7" s="760">
        <v>7000</v>
      </c>
      <c r="D7" s="1203">
        <v>1886.77</v>
      </c>
      <c r="E7" s="779">
        <f t="shared" si="0"/>
        <v>5113.2299999999996</v>
      </c>
      <c r="F7" s="768"/>
      <c r="G7" s="741">
        <f>F3-F7</f>
        <v>0</v>
      </c>
      <c r="H7" s="699"/>
      <c r="I7" s="1081"/>
      <c r="J7" s="1084"/>
      <c r="K7" s="1084"/>
      <c r="L7" s="1124"/>
    </row>
    <row r="8" spans="1:12" ht="17.25" thickBot="1">
      <c r="A8" s="848" t="s">
        <v>902</v>
      </c>
      <c r="B8" s="1197" t="s">
        <v>1077</v>
      </c>
      <c r="C8" s="761">
        <v>7000</v>
      </c>
      <c r="D8" s="1201">
        <v>1887.44</v>
      </c>
      <c r="E8" s="784">
        <f t="shared" si="0"/>
        <v>5112.5599999999995</v>
      </c>
      <c r="F8" s="766"/>
      <c r="G8" s="739">
        <f>F7-F8</f>
        <v>0</v>
      </c>
      <c r="H8" s="700"/>
      <c r="I8" s="1081"/>
      <c r="J8" s="1084"/>
      <c r="K8" s="1084"/>
      <c r="L8" s="1124"/>
    </row>
    <row r="9" spans="1:12" ht="17.25" thickTop="1">
      <c r="A9" s="847" t="s">
        <v>903</v>
      </c>
      <c r="B9" s="1196" t="s">
        <v>939</v>
      </c>
      <c r="C9" s="760">
        <v>7000</v>
      </c>
      <c r="D9" s="1200">
        <v>1886.91</v>
      </c>
      <c r="E9" s="779">
        <f t="shared" si="0"/>
        <v>5113.09</v>
      </c>
      <c r="F9" s="765"/>
      <c r="G9" s="738">
        <f>F3-F9</f>
        <v>0</v>
      </c>
      <c r="H9" s="689"/>
      <c r="I9" s="1081"/>
      <c r="J9" s="1084"/>
      <c r="K9" s="1084"/>
      <c r="L9" s="1124"/>
    </row>
    <row r="10" spans="1:12" ht="17.25" thickBot="1">
      <c r="A10" s="848" t="s">
        <v>904</v>
      </c>
      <c r="B10" s="1198" t="s">
        <v>940</v>
      </c>
      <c r="C10" s="761">
        <v>7000</v>
      </c>
      <c r="D10" s="1202">
        <v>1887.1</v>
      </c>
      <c r="E10" s="784">
        <f t="shared" si="0"/>
        <v>5112.8999999999996</v>
      </c>
      <c r="F10" s="767"/>
      <c r="G10" s="740">
        <f>F9-F10</f>
        <v>0</v>
      </c>
      <c r="H10" s="697"/>
      <c r="I10" s="1081"/>
      <c r="J10" s="1084"/>
      <c r="K10" s="1084"/>
      <c r="L10" s="1124"/>
    </row>
    <row r="11" spans="1:12" ht="17.25" thickTop="1">
      <c r="A11" s="849" t="s">
        <v>905</v>
      </c>
      <c r="B11" s="1196" t="s">
        <v>1086</v>
      </c>
      <c r="C11" s="760">
        <v>7000</v>
      </c>
      <c r="D11" s="1203">
        <v>1885.56</v>
      </c>
      <c r="E11" s="779">
        <f t="shared" si="0"/>
        <v>5114.4400000000005</v>
      </c>
      <c r="F11" s="768"/>
      <c r="G11" s="741">
        <f>F3-F11</f>
        <v>0</v>
      </c>
      <c r="H11" s="699"/>
      <c r="I11" s="1081"/>
      <c r="J11" s="1084"/>
      <c r="K11" s="1084"/>
      <c r="L11" s="1124"/>
    </row>
    <row r="12" spans="1:12" ht="17.25" thickBot="1">
      <c r="A12" s="850" t="s">
        <v>906</v>
      </c>
      <c r="B12" s="1198" t="s">
        <v>1082</v>
      </c>
      <c r="C12" s="761">
        <v>7000</v>
      </c>
      <c r="D12" s="1201">
        <v>1885.97</v>
      </c>
      <c r="E12" s="784">
        <f t="shared" si="0"/>
        <v>5114.03</v>
      </c>
      <c r="F12" s="766"/>
      <c r="G12" s="739">
        <f>F11-F12</f>
        <v>0</v>
      </c>
      <c r="H12" s="700"/>
      <c r="I12" s="1081"/>
      <c r="J12" s="1084"/>
      <c r="K12" s="1084"/>
      <c r="L12" s="1124"/>
    </row>
    <row r="13" spans="1:12" ht="17.25" thickTop="1">
      <c r="A13" s="847" t="s">
        <v>907</v>
      </c>
      <c r="B13" s="1196" t="s">
        <v>941</v>
      </c>
      <c r="C13" s="760">
        <v>7000</v>
      </c>
      <c r="D13" s="1200">
        <v>1886.65</v>
      </c>
      <c r="E13" s="779">
        <f t="shared" si="0"/>
        <v>5113.3500000000004</v>
      </c>
      <c r="F13" s="765"/>
      <c r="G13" s="738">
        <f>F3-F13</f>
        <v>0</v>
      </c>
      <c r="H13" s="689"/>
      <c r="I13" s="1081"/>
      <c r="J13" s="1084"/>
      <c r="K13" s="1084"/>
      <c r="L13" s="1124"/>
    </row>
    <row r="14" spans="1:12" ht="17.25" thickBot="1">
      <c r="A14" s="848" t="s">
        <v>908</v>
      </c>
      <c r="B14" s="1198" t="s">
        <v>942</v>
      </c>
      <c r="C14" s="761">
        <v>7000</v>
      </c>
      <c r="D14" s="1202">
        <v>1886.4</v>
      </c>
      <c r="E14" s="784">
        <f t="shared" si="0"/>
        <v>5113.6000000000004</v>
      </c>
      <c r="F14" s="767"/>
      <c r="G14" s="740">
        <f>F13-F14</f>
        <v>0</v>
      </c>
      <c r="H14" s="697"/>
      <c r="I14" s="1081"/>
      <c r="J14" s="1084"/>
      <c r="K14" s="1084"/>
      <c r="L14" s="1124"/>
    </row>
    <row r="15" spans="1:12" ht="17.25" thickTop="1">
      <c r="A15" s="847" t="s">
        <v>909</v>
      </c>
      <c r="B15" s="1199" t="s">
        <v>943</v>
      </c>
      <c r="C15" s="760">
        <v>7000</v>
      </c>
      <c r="D15" s="1200">
        <v>1886.82</v>
      </c>
      <c r="E15" s="779">
        <f t="shared" si="0"/>
        <v>5113.18</v>
      </c>
      <c r="F15" s="765"/>
      <c r="G15" s="738">
        <f>F3-F15</f>
        <v>0</v>
      </c>
      <c r="H15" s="689"/>
      <c r="I15" s="1081"/>
      <c r="J15" s="1084"/>
      <c r="K15" s="1084"/>
      <c r="L15" s="1124"/>
    </row>
    <row r="16" spans="1:12" ht="17.25" thickBot="1">
      <c r="A16" s="848" t="s">
        <v>910</v>
      </c>
      <c r="B16" s="1197" t="s">
        <v>944</v>
      </c>
      <c r="C16" s="761">
        <v>7000</v>
      </c>
      <c r="D16" s="1202">
        <v>1886.77</v>
      </c>
      <c r="E16" s="784">
        <f t="shared" si="0"/>
        <v>5113.2299999999996</v>
      </c>
      <c r="F16" s="767"/>
      <c r="G16" s="740">
        <f>F15-F16</f>
        <v>0</v>
      </c>
      <c r="H16" s="697"/>
      <c r="I16" s="1081"/>
      <c r="J16" s="1084"/>
      <c r="K16" s="1084"/>
      <c r="L16" s="1124"/>
    </row>
    <row r="17" spans="1:12" ht="17.25" thickTop="1">
      <c r="A17" s="847" t="s">
        <v>911</v>
      </c>
      <c r="B17" s="1196" t="s">
        <v>945</v>
      </c>
      <c r="C17" s="760">
        <v>7000</v>
      </c>
      <c r="D17" s="1203">
        <v>1886.81</v>
      </c>
      <c r="E17" s="779">
        <f t="shared" si="0"/>
        <v>5113.1900000000005</v>
      </c>
      <c r="F17" s="768"/>
      <c r="G17" s="741">
        <f>F3-F17</f>
        <v>0</v>
      </c>
      <c r="H17" s="699"/>
      <c r="I17" s="1081"/>
      <c r="J17" s="1084"/>
      <c r="K17" s="1084"/>
      <c r="L17" s="1124"/>
    </row>
    <row r="18" spans="1:12" ht="17.25" thickBot="1">
      <c r="A18" s="848" t="s">
        <v>912</v>
      </c>
      <c r="B18" s="1198" t="s">
        <v>946</v>
      </c>
      <c r="C18" s="761">
        <v>7000</v>
      </c>
      <c r="D18" s="1201">
        <v>1886.6</v>
      </c>
      <c r="E18" s="784">
        <f t="shared" si="0"/>
        <v>5113.3999999999996</v>
      </c>
      <c r="F18" s="766"/>
      <c r="G18" s="739">
        <f>F17-F18</f>
        <v>0</v>
      </c>
      <c r="H18" s="700"/>
      <c r="I18" s="1081"/>
      <c r="J18" s="1084"/>
      <c r="K18" s="1084"/>
      <c r="L18" s="1124"/>
    </row>
    <row r="19" spans="1:12" ht="17.25" thickTop="1">
      <c r="A19" s="847" t="s">
        <v>913</v>
      </c>
      <c r="B19" s="1196" t="s">
        <v>947</v>
      </c>
      <c r="C19" s="760">
        <v>7000</v>
      </c>
      <c r="D19" s="1200">
        <v>1886.62</v>
      </c>
      <c r="E19" s="779">
        <f t="shared" si="0"/>
        <v>5113.38</v>
      </c>
      <c r="F19" s="765"/>
      <c r="G19" s="738">
        <f>F3-F19</f>
        <v>0</v>
      </c>
      <c r="H19" s="689"/>
      <c r="I19" s="1081"/>
      <c r="J19" s="1084"/>
      <c r="K19" s="1084"/>
      <c r="L19" s="1124"/>
    </row>
    <row r="20" spans="1:12" ht="17.25" thickBot="1">
      <c r="A20" s="848" t="s">
        <v>914</v>
      </c>
      <c r="B20" s="1198" t="s">
        <v>948</v>
      </c>
      <c r="C20" s="761">
        <v>7000</v>
      </c>
      <c r="D20" s="1202">
        <v>1886.89</v>
      </c>
      <c r="E20" s="784">
        <f t="shared" si="0"/>
        <v>5113.1099999999997</v>
      </c>
      <c r="F20" s="767"/>
      <c r="G20" s="740">
        <f>F19-F20</f>
        <v>0</v>
      </c>
      <c r="H20" s="697"/>
      <c r="I20" s="1081"/>
      <c r="J20" s="1084"/>
      <c r="K20" s="1084"/>
      <c r="L20" s="1124"/>
    </row>
    <row r="21" spans="1:12" ht="17.25" thickTop="1">
      <c r="A21" s="849" t="s">
        <v>915</v>
      </c>
      <c r="B21" s="1196" t="s">
        <v>949</v>
      </c>
      <c r="C21" s="760">
        <v>7000</v>
      </c>
      <c r="D21" s="1200">
        <v>1886.57</v>
      </c>
      <c r="E21" s="779">
        <f t="shared" si="0"/>
        <v>5113.43</v>
      </c>
      <c r="F21" s="765"/>
      <c r="G21" s="738">
        <f>F3-F21</f>
        <v>0</v>
      </c>
      <c r="H21" s="689"/>
      <c r="I21" s="1081"/>
      <c r="J21" s="1084"/>
      <c r="K21" s="1084"/>
      <c r="L21" s="1124"/>
    </row>
    <row r="22" spans="1:12" ht="17.25" thickBot="1">
      <c r="A22" s="850" t="s">
        <v>916</v>
      </c>
      <c r="B22" s="1197" t="s">
        <v>950</v>
      </c>
      <c r="C22" s="761">
        <v>7000</v>
      </c>
      <c r="D22" s="1201">
        <v>1886.82</v>
      </c>
      <c r="E22" s="784">
        <f t="shared" si="0"/>
        <v>5113.18</v>
      </c>
      <c r="F22" s="766"/>
      <c r="G22" s="739">
        <f>F21-F22</f>
        <v>0</v>
      </c>
      <c r="H22" s="700"/>
      <c r="I22" s="1082"/>
      <c r="J22" s="1085"/>
      <c r="K22" s="1085"/>
      <c r="L22" s="1123"/>
    </row>
    <row r="23" spans="1:12" ht="17.25" thickTop="1">
      <c r="A23" s="849" t="s">
        <v>917</v>
      </c>
      <c r="B23" s="1196" t="s">
        <v>932</v>
      </c>
      <c r="C23" s="760">
        <v>9000</v>
      </c>
      <c r="D23" s="1200">
        <v>4629.0600000000004</v>
      </c>
      <c r="E23" s="779">
        <f t="shared" si="0"/>
        <v>4370.9399999999996</v>
      </c>
      <c r="F23" s="765"/>
      <c r="G23" s="738" t="s">
        <v>661</v>
      </c>
      <c r="H23" s="689"/>
      <c r="I23" s="1127" t="s">
        <v>72</v>
      </c>
      <c r="J23" s="1129">
        <v>4</v>
      </c>
      <c r="K23" s="1129" t="s">
        <v>737</v>
      </c>
      <c r="L23" s="1125">
        <v>30</v>
      </c>
    </row>
    <row r="24" spans="1:12" ht="17.25" thickBot="1">
      <c r="A24" s="850" t="s">
        <v>918</v>
      </c>
      <c r="B24" s="1069" t="s">
        <v>933</v>
      </c>
      <c r="C24" s="762">
        <v>9000</v>
      </c>
      <c r="D24" s="1204">
        <v>4629.32</v>
      </c>
      <c r="E24" s="780">
        <f t="shared" si="0"/>
        <v>4370.68</v>
      </c>
      <c r="F24" s="763"/>
      <c r="G24" s="740">
        <f>F23-F24</f>
        <v>0</v>
      </c>
      <c r="H24" s="697"/>
      <c r="I24" s="1128"/>
      <c r="J24" s="1130"/>
      <c r="K24" s="1130"/>
      <c r="L24" s="1126"/>
    </row>
    <row r="25" spans="1:12" ht="17.25" thickTop="1">
      <c r="E25" s="721"/>
      <c r="F25" s="722"/>
      <c r="H25" s="723"/>
    </row>
    <row r="26" spans="1:12">
      <c r="F26" s="722"/>
    </row>
    <row r="27" spans="1:12">
      <c r="F27" s="722"/>
    </row>
    <row r="28" spans="1:12">
      <c r="F28" s="722"/>
    </row>
    <row r="29" spans="1:12">
      <c r="F29" s="722"/>
    </row>
  </sheetData>
  <sheetProtection password="AAE5" sheet="1" objects="1" scenarios="1" selectLockedCells="1"/>
  <mergeCells count="8">
    <mergeCell ref="L23:L24"/>
    <mergeCell ref="K3:K22"/>
    <mergeCell ref="L3:L22"/>
    <mergeCell ref="I3:I22"/>
    <mergeCell ref="I23:I24"/>
    <mergeCell ref="J3:J22"/>
    <mergeCell ref="J23:J24"/>
    <mergeCell ref="K23:K24"/>
  </mergeCells>
  <phoneticPr fontId="45" type="noConversion"/>
  <conditionalFormatting sqref="H3:H22">
    <cfRule type="cellIs" dxfId="88" priority="23" stopIfTrue="1" operator="greaterThan">
      <formula>2</formula>
    </cfRule>
  </conditionalFormatting>
  <conditionalFormatting sqref="G5 G7 G9 G11 G13 G15 G17 G19 G21">
    <cfRule type="cellIs" dxfId="62" priority="34" stopIfTrue="1" operator="notBetween">
      <formula>5</formula>
      <formula>-5</formula>
    </cfRule>
  </conditionalFormatting>
  <conditionalFormatting sqref="G4 G6 G8 G10 G12 G14 G16 G18 G20 G22">
    <cfRule type="cellIs" dxfId="87" priority="35" stopIfTrue="1" operator="notBetween">
      <formula>2</formula>
      <formula>-2</formula>
    </cfRule>
  </conditionalFormatting>
  <conditionalFormatting sqref="G24">
    <cfRule type="cellIs" dxfId="86" priority="37" stopIfTrue="1" operator="notBetween">
      <formula>250</formula>
      <formula>-250</formula>
    </cfRule>
  </conditionalFormatting>
  <conditionalFormatting sqref="H23:H24">
    <cfRule type="cellIs" dxfId="85" priority="30" stopIfTrue="1" operator="greaterThan">
      <formula>4</formula>
    </cfRule>
  </conditionalFormatting>
  <conditionalFormatting sqref="F3">
    <cfRule type="cellIs" dxfId="84" priority="44" stopIfTrue="1" operator="greaterThan">
      <formula>$E$3</formula>
    </cfRule>
  </conditionalFormatting>
  <conditionalFormatting sqref="F4">
    <cfRule type="cellIs" dxfId="83" priority="45" stopIfTrue="1" operator="greaterThan">
      <formula>$E$4</formula>
    </cfRule>
  </conditionalFormatting>
  <conditionalFormatting sqref="F5">
    <cfRule type="cellIs" dxfId="82" priority="46" stopIfTrue="1" operator="greaterThan">
      <formula>$E$5</formula>
    </cfRule>
  </conditionalFormatting>
  <conditionalFormatting sqref="F6">
    <cfRule type="cellIs" dxfId="81" priority="47" stopIfTrue="1" operator="greaterThan">
      <formula>$E$6</formula>
    </cfRule>
  </conditionalFormatting>
  <conditionalFormatting sqref="F7">
    <cfRule type="cellIs" dxfId="80" priority="48" stopIfTrue="1" operator="greaterThan">
      <formula>$E$7</formula>
    </cfRule>
  </conditionalFormatting>
  <conditionalFormatting sqref="F8">
    <cfRule type="cellIs" dxfId="79" priority="49" stopIfTrue="1" operator="greaterThan">
      <formula>$E$8</formula>
    </cfRule>
  </conditionalFormatting>
  <conditionalFormatting sqref="F9">
    <cfRule type="cellIs" dxfId="78" priority="50" stopIfTrue="1" operator="greaterThan">
      <formula>$E$9</formula>
    </cfRule>
  </conditionalFormatting>
  <conditionalFormatting sqref="F10">
    <cfRule type="cellIs" dxfId="77" priority="51" stopIfTrue="1" operator="greaterThan">
      <formula>$E$10</formula>
    </cfRule>
  </conditionalFormatting>
  <conditionalFormatting sqref="F11">
    <cfRule type="cellIs" dxfId="76" priority="52" stopIfTrue="1" operator="greaterThan">
      <formula>$E$11</formula>
    </cfRule>
  </conditionalFormatting>
  <conditionalFormatting sqref="F12">
    <cfRule type="cellIs" dxfId="75" priority="53" stopIfTrue="1" operator="greaterThan">
      <formula>$E$12</formula>
    </cfRule>
  </conditionalFormatting>
  <conditionalFormatting sqref="F13">
    <cfRule type="cellIs" dxfId="74" priority="54" stopIfTrue="1" operator="greaterThan">
      <formula>$E$13</formula>
    </cfRule>
  </conditionalFormatting>
  <conditionalFormatting sqref="F14">
    <cfRule type="cellIs" dxfId="73" priority="55" stopIfTrue="1" operator="greaterThan">
      <formula>$E$14</formula>
    </cfRule>
  </conditionalFormatting>
  <conditionalFormatting sqref="F15">
    <cfRule type="cellIs" dxfId="72" priority="56" stopIfTrue="1" operator="greaterThan">
      <formula>$E$15</formula>
    </cfRule>
  </conditionalFormatting>
  <conditionalFormatting sqref="F16">
    <cfRule type="cellIs" dxfId="71" priority="57" stopIfTrue="1" operator="greaterThan">
      <formula>$E$16</formula>
    </cfRule>
  </conditionalFormatting>
  <conditionalFormatting sqref="F17">
    <cfRule type="cellIs" dxfId="70" priority="58" stopIfTrue="1" operator="greaterThan">
      <formula>$E$17</formula>
    </cfRule>
  </conditionalFormatting>
  <conditionalFormatting sqref="F18">
    <cfRule type="cellIs" dxfId="69" priority="59" stopIfTrue="1" operator="greaterThan">
      <formula>$E$18</formula>
    </cfRule>
  </conditionalFormatting>
  <conditionalFormatting sqref="F19">
    <cfRule type="cellIs" dxfId="68" priority="60" stopIfTrue="1" operator="greaterThan">
      <formula>$E$19</formula>
    </cfRule>
  </conditionalFormatting>
  <conditionalFormatting sqref="F20">
    <cfRule type="cellIs" dxfId="67" priority="61" stopIfTrue="1" operator="greaterThan">
      <formula>$E$20</formula>
    </cfRule>
  </conditionalFormatting>
  <conditionalFormatting sqref="F21">
    <cfRule type="cellIs" dxfId="66" priority="62" stopIfTrue="1" operator="greaterThan">
      <formula>$E$21</formula>
    </cfRule>
  </conditionalFormatting>
  <conditionalFormatting sqref="F22">
    <cfRule type="cellIs" dxfId="65" priority="63" stopIfTrue="1" operator="greaterThan">
      <formula>$E$22</formula>
    </cfRule>
  </conditionalFormatting>
  <conditionalFormatting sqref="F23">
    <cfRule type="cellIs" dxfId="64" priority="64" stopIfTrue="1" operator="greaterThan">
      <formula>$E$23</formula>
    </cfRule>
  </conditionalFormatting>
  <conditionalFormatting sqref="F24">
    <cfRule type="cellIs" dxfId="63" priority="65" stopIfTrue="1" operator="greaterThan">
      <formula>$E$24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4" enableFormatConditionsCalculation="0">
    <tabColor indexed="41"/>
  </sheetPr>
  <dimension ref="A1:L12"/>
  <sheetViews>
    <sheetView zoomScale="90" zoomScaleNormal="90" workbookViewId="0">
      <selection activeCell="F7" sqref="F7"/>
    </sheetView>
  </sheetViews>
  <sheetFormatPr defaultRowHeight="12.75"/>
  <cols>
    <col min="1" max="1" width="26.140625" style="577" customWidth="1"/>
    <col min="2" max="2" width="23.85546875" style="577" customWidth="1"/>
    <col min="3" max="3" width="23.5703125" style="577" customWidth="1"/>
    <col min="4" max="4" width="17.5703125" style="577" customWidth="1"/>
    <col min="5" max="5" width="29" style="577" customWidth="1"/>
    <col min="6" max="6" width="22.42578125" style="577" customWidth="1"/>
    <col min="7" max="7" width="11.140625" style="577" bestFit="1" customWidth="1"/>
    <col min="8" max="8" width="10.140625" style="577" customWidth="1"/>
    <col min="9" max="9" width="20" style="577" customWidth="1"/>
    <col min="10" max="10" width="14" style="577" customWidth="1"/>
    <col min="11" max="11" width="13.5703125" style="577" customWidth="1"/>
    <col min="12" max="12" width="26.28515625" style="577" customWidth="1"/>
    <col min="13" max="16384" width="9.140625" style="577"/>
  </cols>
  <sheetData>
    <row r="1" spans="1:12" ht="28.5" thickBot="1">
      <c r="A1" s="714" t="s">
        <v>669</v>
      </c>
      <c r="B1" s="715"/>
      <c r="C1" s="713"/>
      <c r="D1" s="693"/>
      <c r="E1" s="706"/>
      <c r="F1" s="706"/>
      <c r="G1" s="706"/>
      <c r="H1" s="716"/>
      <c r="I1" s="706"/>
    </row>
    <row r="2" spans="1:12" ht="34.5" thickTop="1" thickBot="1">
      <c r="A2" s="708" t="s">
        <v>689</v>
      </c>
      <c r="B2" s="775" t="s">
        <v>1050</v>
      </c>
      <c r="C2" s="707" t="s">
        <v>3</v>
      </c>
      <c r="D2" s="704" t="s">
        <v>1051</v>
      </c>
      <c r="E2" s="707" t="s">
        <v>798</v>
      </c>
      <c r="F2" s="709" t="s">
        <v>796</v>
      </c>
      <c r="G2" s="710" t="s">
        <v>2</v>
      </c>
      <c r="H2" s="707" t="s">
        <v>776</v>
      </c>
      <c r="I2" s="707" t="s">
        <v>4</v>
      </c>
      <c r="J2" s="707" t="s">
        <v>774</v>
      </c>
      <c r="K2" s="707" t="s">
        <v>736</v>
      </c>
      <c r="L2" s="764" t="s">
        <v>799</v>
      </c>
    </row>
    <row r="3" spans="1:12" ht="17.25" thickTop="1">
      <c r="A3" s="828" t="s">
        <v>63</v>
      </c>
      <c r="B3" s="829" t="s">
        <v>63</v>
      </c>
      <c r="C3" s="830">
        <v>8400</v>
      </c>
      <c r="D3" s="1209">
        <v>3882.26</v>
      </c>
      <c r="E3" s="781">
        <f>C3-D3</f>
        <v>4517.74</v>
      </c>
      <c r="F3" s="689"/>
      <c r="G3" s="719" t="s">
        <v>659</v>
      </c>
      <c r="H3" s="702"/>
      <c r="I3" s="1142" t="s">
        <v>937</v>
      </c>
      <c r="J3" s="1142">
        <v>4</v>
      </c>
      <c r="K3" s="1083" t="s">
        <v>738</v>
      </c>
      <c r="L3" s="1138">
        <v>30</v>
      </c>
    </row>
    <row r="4" spans="1:12" ht="16.5">
      <c r="A4" s="755" t="s">
        <v>64</v>
      </c>
      <c r="B4" s="757" t="s">
        <v>64</v>
      </c>
      <c r="C4" s="753">
        <v>8400</v>
      </c>
      <c r="D4" s="1210">
        <v>3925.09</v>
      </c>
      <c r="E4" s="783">
        <f t="shared" ref="E4:E9" si="0">C4-D4</f>
        <v>4474.91</v>
      </c>
      <c r="F4" s="691"/>
      <c r="G4" s="696">
        <f>F3-F4</f>
        <v>0</v>
      </c>
      <c r="H4" s="791"/>
      <c r="I4" s="1135"/>
      <c r="J4" s="1135"/>
      <c r="K4" s="1135"/>
      <c r="L4" s="1139"/>
    </row>
    <row r="5" spans="1:12" ht="16.5">
      <c r="A5" s="755" t="s">
        <v>65</v>
      </c>
      <c r="B5" s="757" t="s">
        <v>65</v>
      </c>
      <c r="C5" s="753">
        <v>8400</v>
      </c>
      <c r="D5" s="1210">
        <v>3979.66</v>
      </c>
      <c r="E5" s="783">
        <f t="shared" si="0"/>
        <v>4420.34</v>
      </c>
      <c r="F5" s="691"/>
      <c r="G5" s="696">
        <f>F3-F5</f>
        <v>0</v>
      </c>
      <c r="H5" s="791"/>
      <c r="I5" s="1135"/>
      <c r="J5" s="1135"/>
      <c r="K5" s="1135"/>
      <c r="L5" s="1139"/>
    </row>
    <row r="6" spans="1:12" ht="16.5">
      <c r="A6" s="755" t="s">
        <v>66</v>
      </c>
      <c r="B6" s="757" t="s">
        <v>1087</v>
      </c>
      <c r="C6" s="753">
        <v>8000</v>
      </c>
      <c r="D6" s="1210">
        <v>3515.45</v>
      </c>
      <c r="E6" s="783">
        <f t="shared" si="0"/>
        <v>4484.55</v>
      </c>
      <c r="F6" s="691"/>
      <c r="G6" s="696" t="s">
        <v>674</v>
      </c>
      <c r="H6" s="791"/>
      <c r="I6" s="1143" t="s">
        <v>673</v>
      </c>
      <c r="J6" s="1143">
        <v>4</v>
      </c>
      <c r="K6" s="1136" t="s">
        <v>738</v>
      </c>
      <c r="L6" s="1140">
        <v>20</v>
      </c>
    </row>
    <row r="7" spans="1:12" ht="16.5">
      <c r="A7" s="755" t="s">
        <v>67</v>
      </c>
      <c r="B7" s="757" t="s">
        <v>1088</v>
      </c>
      <c r="C7" s="753">
        <v>8000</v>
      </c>
      <c r="D7" s="1210">
        <v>3452.69</v>
      </c>
      <c r="E7" s="783">
        <f t="shared" si="0"/>
        <v>4547.3099999999995</v>
      </c>
      <c r="F7" s="691"/>
      <c r="G7" s="696">
        <f>F6-F7</f>
        <v>0</v>
      </c>
      <c r="H7" s="791"/>
      <c r="I7" s="1137"/>
      <c r="J7" s="1137"/>
      <c r="K7" s="1137"/>
      <c r="L7" s="1141"/>
    </row>
    <row r="8" spans="1:12" ht="16.5">
      <c r="A8" s="755" t="s">
        <v>68</v>
      </c>
      <c r="B8" s="757" t="s">
        <v>1089</v>
      </c>
      <c r="C8" s="753">
        <v>15100</v>
      </c>
      <c r="D8" s="1210">
        <v>3384.41</v>
      </c>
      <c r="E8" s="783">
        <f t="shared" si="0"/>
        <v>11715.59</v>
      </c>
      <c r="F8" s="691"/>
      <c r="G8" s="696" t="s">
        <v>659</v>
      </c>
      <c r="H8" s="791"/>
      <c r="I8" s="1144" t="s">
        <v>1133</v>
      </c>
      <c r="J8" s="1144">
        <v>4</v>
      </c>
      <c r="K8" s="1131" t="s">
        <v>738</v>
      </c>
      <c r="L8" s="1133">
        <v>20</v>
      </c>
    </row>
    <row r="9" spans="1:12" ht="17.25" thickBot="1">
      <c r="A9" s="756" t="s">
        <v>69</v>
      </c>
      <c r="B9" s="758" t="s">
        <v>1090</v>
      </c>
      <c r="C9" s="754">
        <v>15100</v>
      </c>
      <c r="D9" s="1211">
        <v>3333.62</v>
      </c>
      <c r="E9" s="782">
        <f t="shared" si="0"/>
        <v>11766.380000000001</v>
      </c>
      <c r="F9" s="697"/>
      <c r="G9" s="717">
        <f>F8-F9</f>
        <v>0</v>
      </c>
      <c r="H9" s="698"/>
      <c r="I9" s="1132"/>
      <c r="J9" s="1132"/>
      <c r="K9" s="1132"/>
      <c r="L9" s="1134"/>
    </row>
    <row r="10" spans="1:12" ht="13.5" thickTop="1"/>
    <row r="12" spans="1:12">
      <c r="F12" s="759"/>
    </row>
  </sheetData>
  <sheetProtection password="AAE5" sheet="1" objects="1" scenarios="1" selectLockedCells="1"/>
  <mergeCells count="12">
    <mergeCell ref="I3:I5"/>
    <mergeCell ref="I6:I7"/>
    <mergeCell ref="I8:I9"/>
    <mergeCell ref="J3:J5"/>
    <mergeCell ref="J6:J7"/>
    <mergeCell ref="J8:J9"/>
    <mergeCell ref="K8:K9"/>
    <mergeCell ref="L8:L9"/>
    <mergeCell ref="K3:K5"/>
    <mergeCell ref="K6:K7"/>
    <mergeCell ref="L3:L5"/>
    <mergeCell ref="L6:L7"/>
  </mergeCells>
  <phoneticPr fontId="45" type="noConversion"/>
  <conditionalFormatting sqref="G4:G5">
    <cfRule type="cellIs" dxfId="61" priority="17" stopIfTrue="1" operator="notBetween">
      <formula>100</formula>
      <formula>-100</formula>
    </cfRule>
  </conditionalFormatting>
  <conditionalFormatting sqref="F3">
    <cfRule type="cellIs" dxfId="60" priority="19" stopIfTrue="1" operator="greaterThan">
      <formula>$E$3</formula>
    </cfRule>
  </conditionalFormatting>
  <conditionalFormatting sqref="F4">
    <cfRule type="cellIs" dxfId="59" priority="20" stopIfTrue="1" operator="greaterThan">
      <formula>$E$4</formula>
    </cfRule>
  </conditionalFormatting>
  <conditionalFormatting sqref="F5">
    <cfRule type="cellIs" dxfId="58" priority="21" stopIfTrue="1" operator="greaterThan">
      <formula>$E$5</formula>
    </cfRule>
  </conditionalFormatting>
  <conditionalFormatting sqref="F6">
    <cfRule type="cellIs" dxfId="57" priority="22" stopIfTrue="1" operator="greaterThan">
      <formula>$E$6</formula>
    </cfRule>
  </conditionalFormatting>
  <conditionalFormatting sqref="F7">
    <cfRule type="cellIs" dxfId="56" priority="23" stopIfTrue="1" operator="greaterThan">
      <formula>$E$7</formula>
    </cfRule>
  </conditionalFormatting>
  <conditionalFormatting sqref="F8">
    <cfRule type="cellIs" dxfId="55" priority="24" stopIfTrue="1" operator="greaterThan">
      <formula>$E$8</formula>
    </cfRule>
  </conditionalFormatting>
  <conditionalFormatting sqref="F9">
    <cfRule type="cellIs" dxfId="54" priority="25" stopIfTrue="1" operator="greaterThan">
      <formula>$E$9</formula>
    </cfRule>
  </conditionalFormatting>
  <conditionalFormatting sqref="H3:H9">
    <cfRule type="cellIs" dxfId="53" priority="26" stopIfTrue="1" operator="greaterThan">
      <formula>4</formula>
    </cfRule>
  </conditionalFormatting>
  <conditionalFormatting sqref="G7">
    <cfRule type="cellIs" dxfId="52" priority="2" operator="notBetween">
      <formula>-500</formula>
      <formula>500</formula>
    </cfRule>
  </conditionalFormatting>
  <conditionalFormatting sqref="G9">
    <cfRule type="cellIs" dxfId="51" priority="1" operator="notBetween">
      <formula>-250</formula>
      <formula>250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12" enableFormatConditionsCalculation="0">
    <tabColor indexed="41"/>
  </sheetPr>
  <dimension ref="A1:O19"/>
  <sheetViews>
    <sheetView workbookViewId="0">
      <selection activeCell="H10" sqref="H10"/>
    </sheetView>
  </sheetViews>
  <sheetFormatPr defaultColWidth="10.28515625" defaultRowHeight="16.5"/>
  <cols>
    <col min="1" max="1" width="26.28515625" style="706" customWidth="1"/>
    <col min="2" max="2" width="16.7109375" style="695" customWidth="1"/>
    <col min="3" max="3" width="26.28515625" style="731" customWidth="1"/>
    <col min="4" max="4" width="18.28515625" style="726" customWidth="1"/>
    <col min="5" max="5" width="27.5703125" style="695" customWidth="1"/>
    <col min="6" max="6" width="20.85546875" style="695" customWidth="1"/>
    <col min="7" max="7" width="13.42578125" style="693" customWidth="1"/>
    <col min="8" max="8" width="16.28515625" style="693" customWidth="1"/>
    <col min="9" max="9" width="16.42578125" style="706" customWidth="1"/>
    <col min="10" max="10" width="15.42578125" style="706" customWidth="1"/>
    <col min="11" max="11" width="18.5703125" style="706" customWidth="1"/>
    <col min="12" max="12" width="23" style="706" customWidth="1"/>
    <col min="13" max="16384" width="10.28515625" style="706"/>
  </cols>
  <sheetData>
    <row r="1" spans="1:15" ht="28.5" thickBot="1">
      <c r="A1" s="714" t="s">
        <v>672</v>
      </c>
      <c r="B1" s="724"/>
      <c r="C1" s="725"/>
    </row>
    <row r="2" spans="1:15" s="728" customFormat="1" ht="34.5" thickTop="1" thickBot="1">
      <c r="A2" s="732" t="s">
        <v>734</v>
      </c>
      <c r="B2" s="750" t="s">
        <v>1050</v>
      </c>
      <c r="C2" s="750" t="s">
        <v>3</v>
      </c>
      <c r="D2" s="750" t="s">
        <v>1051</v>
      </c>
      <c r="E2" s="750" t="s">
        <v>798</v>
      </c>
      <c r="F2" s="743" t="s">
        <v>796</v>
      </c>
      <c r="G2" s="744" t="s">
        <v>2</v>
      </c>
      <c r="H2" s="742" t="s">
        <v>776</v>
      </c>
      <c r="I2" s="742" t="s">
        <v>4</v>
      </c>
      <c r="J2" s="711" t="s">
        <v>774</v>
      </c>
      <c r="K2" s="711" t="s">
        <v>736</v>
      </c>
      <c r="L2" s="839" t="s">
        <v>801</v>
      </c>
    </row>
    <row r="3" spans="1:15" s="728" customFormat="1" ht="17.25" thickTop="1">
      <c r="A3" s="751" t="s">
        <v>843</v>
      </c>
      <c r="B3" s="831" t="s">
        <v>1091</v>
      </c>
      <c r="C3" s="832">
        <v>8000</v>
      </c>
      <c r="D3" s="1209">
        <v>2139.2399999999998</v>
      </c>
      <c r="E3" s="833">
        <f t="shared" ref="E3:E18" si="0">C3-D3</f>
        <v>5860.76</v>
      </c>
      <c r="F3" s="689"/>
      <c r="G3" s="719" t="s">
        <v>658</v>
      </c>
      <c r="H3" s="702"/>
      <c r="I3" s="1148" t="s">
        <v>683</v>
      </c>
      <c r="J3" s="1083">
        <v>2</v>
      </c>
      <c r="K3" s="1083" t="s">
        <v>775</v>
      </c>
      <c r="L3" s="1145">
        <v>20</v>
      </c>
    </row>
    <row r="4" spans="1:15" s="728" customFormat="1">
      <c r="A4" s="769" t="s">
        <v>844</v>
      </c>
      <c r="B4" s="1208" t="s">
        <v>1092</v>
      </c>
      <c r="C4" s="834">
        <v>8000</v>
      </c>
      <c r="D4" s="1210">
        <v>2138.75</v>
      </c>
      <c r="E4" s="835">
        <f t="shared" si="0"/>
        <v>5861.25</v>
      </c>
      <c r="F4" s="691"/>
      <c r="G4" s="720">
        <f>F3-F4</f>
        <v>0</v>
      </c>
      <c r="H4" s="791"/>
      <c r="I4" s="1149"/>
      <c r="J4" s="1084"/>
      <c r="K4" s="1084"/>
      <c r="L4" s="1146"/>
      <c r="O4" s="729"/>
    </row>
    <row r="5" spans="1:15" s="728" customFormat="1">
      <c r="A5" s="769" t="s">
        <v>845</v>
      </c>
      <c r="B5" s="1208" t="s">
        <v>1093</v>
      </c>
      <c r="C5" s="834">
        <v>8000</v>
      </c>
      <c r="D5" s="1210">
        <v>1831.34</v>
      </c>
      <c r="E5" s="835">
        <f t="shared" si="0"/>
        <v>6168.66</v>
      </c>
      <c r="F5" s="691"/>
      <c r="G5" s="696" t="s">
        <v>658</v>
      </c>
      <c r="H5" s="791"/>
      <c r="I5" s="1149" t="s">
        <v>683</v>
      </c>
      <c r="J5" s="1084"/>
      <c r="K5" s="1084"/>
      <c r="L5" s="1146"/>
    </row>
    <row r="6" spans="1:15" s="728" customFormat="1" ht="17.25" thickBot="1">
      <c r="A6" s="752" t="s">
        <v>846</v>
      </c>
      <c r="B6" s="836" t="s">
        <v>1094</v>
      </c>
      <c r="C6" s="837">
        <v>8000</v>
      </c>
      <c r="D6" s="1211">
        <v>1831.53</v>
      </c>
      <c r="E6" s="838">
        <f t="shared" si="0"/>
        <v>6168.47</v>
      </c>
      <c r="F6" s="697"/>
      <c r="G6" s="717">
        <f>F5-F6</f>
        <v>0</v>
      </c>
      <c r="H6" s="698"/>
      <c r="I6" s="1150"/>
      <c r="J6" s="1084"/>
      <c r="K6" s="1084"/>
      <c r="L6" s="1146"/>
      <c r="N6" s="730"/>
    </row>
    <row r="7" spans="1:15" s="728" customFormat="1" ht="17.25" thickTop="1">
      <c r="A7" s="751" t="s">
        <v>847</v>
      </c>
      <c r="B7" s="831" t="s">
        <v>1095</v>
      </c>
      <c r="C7" s="832">
        <v>8000</v>
      </c>
      <c r="D7" s="1209">
        <v>1855.13</v>
      </c>
      <c r="E7" s="833">
        <f t="shared" si="0"/>
        <v>6144.87</v>
      </c>
      <c r="F7" s="689"/>
      <c r="G7" s="719" t="s">
        <v>658</v>
      </c>
      <c r="H7" s="702"/>
      <c r="I7" s="1148" t="s">
        <v>683</v>
      </c>
      <c r="J7" s="1084"/>
      <c r="K7" s="1084"/>
      <c r="L7" s="1146"/>
    </row>
    <row r="8" spans="1:15" s="728" customFormat="1">
      <c r="A8" s="769" t="s">
        <v>848</v>
      </c>
      <c r="B8" s="1208" t="s">
        <v>1096</v>
      </c>
      <c r="C8" s="834">
        <v>8000</v>
      </c>
      <c r="D8" s="1210">
        <v>1855.74</v>
      </c>
      <c r="E8" s="835">
        <f t="shared" si="0"/>
        <v>6144.26</v>
      </c>
      <c r="F8" s="691"/>
      <c r="G8" s="720">
        <f>F7-F8</f>
        <v>0</v>
      </c>
      <c r="H8" s="791"/>
      <c r="I8" s="1149"/>
      <c r="J8" s="1084"/>
      <c r="K8" s="1084"/>
      <c r="L8" s="1146"/>
      <c r="O8" s="729"/>
    </row>
    <row r="9" spans="1:15" s="728" customFormat="1">
      <c r="A9" s="769" t="s">
        <v>849</v>
      </c>
      <c r="B9" s="1208" t="s">
        <v>1097</v>
      </c>
      <c r="C9" s="834">
        <v>8000</v>
      </c>
      <c r="D9" s="1210">
        <v>1826.14</v>
      </c>
      <c r="E9" s="835">
        <f t="shared" si="0"/>
        <v>6173.86</v>
      </c>
      <c r="F9" s="691"/>
      <c r="G9" s="696" t="s">
        <v>658</v>
      </c>
      <c r="H9" s="791"/>
      <c r="I9" s="1149" t="s">
        <v>683</v>
      </c>
      <c r="J9" s="1084"/>
      <c r="K9" s="1084"/>
      <c r="L9" s="1146"/>
    </row>
    <row r="10" spans="1:15" s="728" customFormat="1" ht="17.25" thickBot="1">
      <c r="A10" s="752" t="s">
        <v>850</v>
      </c>
      <c r="B10" s="836" t="s">
        <v>1098</v>
      </c>
      <c r="C10" s="837">
        <v>8000</v>
      </c>
      <c r="D10" s="1211">
        <v>1825.66</v>
      </c>
      <c r="E10" s="838">
        <f t="shared" si="0"/>
        <v>6174.34</v>
      </c>
      <c r="F10" s="697"/>
      <c r="G10" s="717">
        <f>F9-F10</f>
        <v>0</v>
      </c>
      <c r="H10" s="698"/>
      <c r="I10" s="1150"/>
      <c r="J10" s="1084"/>
      <c r="K10" s="1084"/>
      <c r="L10" s="1146"/>
      <c r="N10" s="730"/>
    </row>
    <row r="11" spans="1:15" s="728" customFormat="1" ht="17.25" thickTop="1">
      <c r="A11" s="751" t="s">
        <v>851</v>
      </c>
      <c r="B11" s="831" t="s">
        <v>773</v>
      </c>
      <c r="C11" s="832"/>
      <c r="D11" s="1209"/>
      <c r="E11" s="833">
        <f t="shared" si="0"/>
        <v>0</v>
      </c>
      <c r="F11" s="689"/>
      <c r="G11" s="719" t="s">
        <v>658</v>
      </c>
      <c r="H11" s="702"/>
      <c r="I11" s="1148" t="s">
        <v>683</v>
      </c>
      <c r="J11" s="1084"/>
      <c r="K11" s="1084"/>
      <c r="L11" s="1146"/>
    </row>
    <row r="12" spans="1:15" s="728" customFormat="1">
      <c r="A12" s="769" t="s">
        <v>852</v>
      </c>
      <c r="B12" s="1208" t="s">
        <v>773</v>
      </c>
      <c r="C12" s="834"/>
      <c r="D12" s="1210"/>
      <c r="E12" s="835">
        <f t="shared" si="0"/>
        <v>0</v>
      </c>
      <c r="F12" s="691"/>
      <c r="G12" s="720">
        <f>F11-F12</f>
        <v>0</v>
      </c>
      <c r="H12" s="791"/>
      <c r="I12" s="1149"/>
      <c r="J12" s="1084"/>
      <c r="K12" s="1084"/>
      <c r="L12" s="1146"/>
      <c r="O12" s="729"/>
    </row>
    <row r="13" spans="1:15" s="728" customFormat="1">
      <c r="A13" s="769" t="s">
        <v>853</v>
      </c>
      <c r="B13" s="1208" t="s">
        <v>773</v>
      </c>
      <c r="C13" s="834"/>
      <c r="D13" s="1210"/>
      <c r="E13" s="835">
        <f t="shared" si="0"/>
        <v>0</v>
      </c>
      <c r="F13" s="691"/>
      <c r="G13" s="696" t="s">
        <v>658</v>
      </c>
      <c r="H13" s="791"/>
      <c r="I13" s="1149" t="s">
        <v>683</v>
      </c>
      <c r="J13" s="1084"/>
      <c r="K13" s="1084"/>
      <c r="L13" s="1146"/>
    </row>
    <row r="14" spans="1:15" s="728" customFormat="1" ht="17.25" thickBot="1">
      <c r="A14" s="752" t="s">
        <v>854</v>
      </c>
      <c r="B14" s="836" t="s">
        <v>773</v>
      </c>
      <c r="C14" s="837"/>
      <c r="D14" s="1211"/>
      <c r="E14" s="838">
        <f t="shared" si="0"/>
        <v>0</v>
      </c>
      <c r="F14" s="697"/>
      <c r="G14" s="717">
        <f>F13-F14</f>
        <v>0</v>
      </c>
      <c r="H14" s="698"/>
      <c r="I14" s="1150"/>
      <c r="J14" s="1084"/>
      <c r="K14" s="1084"/>
      <c r="L14" s="1146"/>
      <c r="N14" s="730"/>
    </row>
    <row r="15" spans="1:15" s="728" customFormat="1" ht="17.25" thickTop="1">
      <c r="A15" s="751" t="s">
        <v>855</v>
      </c>
      <c r="B15" s="831" t="s">
        <v>773</v>
      </c>
      <c r="C15" s="832"/>
      <c r="D15" s="1209"/>
      <c r="E15" s="833">
        <f t="shared" si="0"/>
        <v>0</v>
      </c>
      <c r="F15" s="689"/>
      <c r="G15" s="719" t="s">
        <v>78</v>
      </c>
      <c r="H15" s="702"/>
      <c r="I15" s="1148" t="s">
        <v>683</v>
      </c>
      <c r="J15" s="1084"/>
      <c r="K15" s="1084"/>
      <c r="L15" s="1146"/>
    </row>
    <row r="16" spans="1:15" s="728" customFormat="1">
      <c r="A16" s="769" t="s">
        <v>856</v>
      </c>
      <c r="B16" s="1208" t="s">
        <v>773</v>
      </c>
      <c r="C16" s="834"/>
      <c r="D16" s="1210"/>
      <c r="E16" s="835">
        <f t="shared" si="0"/>
        <v>0</v>
      </c>
      <c r="F16" s="691"/>
      <c r="G16" s="720">
        <f>F15-F16</f>
        <v>0</v>
      </c>
      <c r="H16" s="791"/>
      <c r="I16" s="1149"/>
      <c r="J16" s="1084"/>
      <c r="K16" s="1084"/>
      <c r="L16" s="1146"/>
      <c r="O16" s="729"/>
    </row>
    <row r="17" spans="1:14" s="728" customFormat="1">
      <c r="A17" s="769" t="s">
        <v>857</v>
      </c>
      <c r="B17" s="1208" t="s">
        <v>773</v>
      </c>
      <c r="C17" s="834"/>
      <c r="D17" s="1210"/>
      <c r="E17" s="835">
        <f t="shared" si="0"/>
        <v>0</v>
      </c>
      <c r="F17" s="691"/>
      <c r="G17" s="696" t="s">
        <v>78</v>
      </c>
      <c r="H17" s="791"/>
      <c r="I17" s="1149" t="s">
        <v>683</v>
      </c>
      <c r="J17" s="1084"/>
      <c r="K17" s="1084"/>
      <c r="L17" s="1146"/>
    </row>
    <row r="18" spans="1:14" s="728" customFormat="1" ht="17.25" thickBot="1">
      <c r="A18" s="752" t="s">
        <v>858</v>
      </c>
      <c r="B18" s="836" t="s">
        <v>773</v>
      </c>
      <c r="C18" s="837"/>
      <c r="D18" s="1211"/>
      <c r="E18" s="838">
        <f t="shared" si="0"/>
        <v>0</v>
      </c>
      <c r="F18" s="697"/>
      <c r="G18" s="717">
        <f>F17-F18</f>
        <v>0</v>
      </c>
      <c r="H18" s="698"/>
      <c r="I18" s="1150"/>
      <c r="J18" s="1085"/>
      <c r="K18" s="1085"/>
      <c r="L18" s="1147"/>
      <c r="N18" s="730"/>
    </row>
    <row r="19" spans="1:14" ht="17.25" thickTop="1"/>
  </sheetData>
  <sheetProtection password="AAE5" sheet="1" objects="1" scenarios="1" selectLockedCells="1"/>
  <mergeCells count="11">
    <mergeCell ref="K3:K18"/>
    <mergeCell ref="L3:L18"/>
    <mergeCell ref="I15:I16"/>
    <mergeCell ref="I17:I18"/>
    <mergeCell ref="I11:I12"/>
    <mergeCell ref="I13:I14"/>
    <mergeCell ref="I3:I4"/>
    <mergeCell ref="I5:I6"/>
    <mergeCell ref="I7:I8"/>
    <mergeCell ref="I9:I10"/>
    <mergeCell ref="J3:J18"/>
  </mergeCells>
  <phoneticPr fontId="35" type="noConversion"/>
  <conditionalFormatting sqref="H3:H18">
    <cfRule type="cellIs" dxfId="414" priority="17" stopIfTrue="1" operator="greaterThan">
      <formula>2</formula>
    </cfRule>
  </conditionalFormatting>
  <conditionalFormatting sqref="G4 G6 G8 G10 G12 G14 G16 G18">
    <cfRule type="cellIs" dxfId="413" priority="23" stopIfTrue="1" operator="notBetween">
      <formula>-2</formula>
      <formula>2</formula>
    </cfRule>
  </conditionalFormatting>
  <conditionalFormatting sqref="F3">
    <cfRule type="cellIs" dxfId="412" priority="26" stopIfTrue="1" operator="greaterThan">
      <formula>$E$3</formula>
    </cfRule>
  </conditionalFormatting>
  <conditionalFormatting sqref="F4">
    <cfRule type="cellIs" dxfId="411" priority="27" stopIfTrue="1" operator="greaterThan">
      <formula>$E$4</formula>
    </cfRule>
  </conditionalFormatting>
  <conditionalFormatting sqref="F5">
    <cfRule type="cellIs" dxfId="410" priority="28" stopIfTrue="1" operator="greaterThan">
      <formula>$E$5</formula>
    </cfRule>
  </conditionalFormatting>
  <conditionalFormatting sqref="F6">
    <cfRule type="cellIs" dxfId="409" priority="29" stopIfTrue="1" operator="greaterThan">
      <formula>$E$6</formula>
    </cfRule>
  </conditionalFormatting>
  <conditionalFormatting sqref="F7">
    <cfRule type="cellIs" dxfId="408" priority="30" stopIfTrue="1" operator="greaterThan">
      <formula>$E$7</formula>
    </cfRule>
  </conditionalFormatting>
  <conditionalFormatting sqref="F8">
    <cfRule type="cellIs" dxfId="407" priority="31" stopIfTrue="1" operator="greaterThan">
      <formula>$E$8</formula>
    </cfRule>
  </conditionalFormatting>
  <conditionalFormatting sqref="F9">
    <cfRule type="cellIs" dxfId="406" priority="32" stopIfTrue="1" operator="greaterThan">
      <formula>$E$9</formula>
    </cfRule>
  </conditionalFormatting>
  <conditionalFormatting sqref="F10">
    <cfRule type="cellIs" dxfId="405" priority="33" stopIfTrue="1" operator="greaterThan">
      <formula>$E$10</formula>
    </cfRule>
  </conditionalFormatting>
  <conditionalFormatting sqref="F11">
    <cfRule type="cellIs" dxfId="404" priority="34" stopIfTrue="1" operator="greaterThan">
      <formula>$E$11</formula>
    </cfRule>
  </conditionalFormatting>
  <conditionalFormatting sqref="F12">
    <cfRule type="cellIs" dxfId="403" priority="35" stopIfTrue="1" operator="greaterThan">
      <formula>$E$12</formula>
    </cfRule>
  </conditionalFormatting>
  <conditionalFormatting sqref="F13">
    <cfRule type="cellIs" dxfId="402" priority="36" stopIfTrue="1" operator="greaterThan">
      <formula>$E$13</formula>
    </cfRule>
  </conditionalFormatting>
  <conditionalFormatting sqref="F14">
    <cfRule type="cellIs" dxfId="401" priority="37" stopIfTrue="1" operator="greaterThan">
      <formula>$E$14</formula>
    </cfRule>
  </conditionalFormatting>
  <conditionalFormatting sqref="F15">
    <cfRule type="cellIs" dxfId="400" priority="38" stopIfTrue="1" operator="greaterThan">
      <formula>$E$15</formula>
    </cfRule>
  </conditionalFormatting>
  <conditionalFormatting sqref="F16">
    <cfRule type="cellIs" dxfId="399" priority="39" stopIfTrue="1" operator="greaterThan">
      <formula>$E$16</formula>
    </cfRule>
  </conditionalFormatting>
  <conditionalFormatting sqref="F17">
    <cfRule type="cellIs" dxfId="398" priority="40" stopIfTrue="1" operator="greaterThan">
      <formula>$E$17</formula>
    </cfRule>
  </conditionalFormatting>
  <conditionalFormatting sqref="F18">
    <cfRule type="cellIs" dxfId="397" priority="41" stopIfTrue="1" operator="greaterThan">
      <formula>$E$18</formula>
    </cfRule>
  </conditionalFormatting>
  <conditionalFormatting sqref="D3">
    <cfRule type="cellIs" dxfId="181" priority="16" stopIfTrue="1" operator="greaterThan">
      <formula>$E$3</formula>
    </cfRule>
  </conditionalFormatting>
  <conditionalFormatting sqref="D4">
    <cfRule type="cellIs" dxfId="180" priority="15" stopIfTrue="1" operator="greaterThan">
      <formula>$E$4</formula>
    </cfRule>
  </conditionalFormatting>
  <conditionalFormatting sqref="D5">
    <cfRule type="cellIs" dxfId="179" priority="14" stopIfTrue="1" operator="greaterThan">
      <formula>$E$5</formula>
    </cfRule>
  </conditionalFormatting>
  <conditionalFormatting sqref="D6">
    <cfRule type="cellIs" dxfId="178" priority="13" stopIfTrue="1" operator="greaterThan">
      <formula>$E$6</formula>
    </cfRule>
  </conditionalFormatting>
  <conditionalFormatting sqref="D7">
    <cfRule type="cellIs" dxfId="177" priority="12" stopIfTrue="1" operator="greaterThan">
      <formula>$E$7</formula>
    </cfRule>
  </conditionalFormatting>
  <conditionalFormatting sqref="D8">
    <cfRule type="cellIs" dxfId="176" priority="11" stopIfTrue="1" operator="greaterThan">
      <formula>$E$8</formula>
    </cfRule>
  </conditionalFormatting>
  <conditionalFormatting sqref="D9">
    <cfRule type="cellIs" dxfId="175" priority="10" stopIfTrue="1" operator="greaterThan">
      <formula>$E$9</formula>
    </cfRule>
  </conditionalFormatting>
  <conditionalFormatting sqref="D10">
    <cfRule type="cellIs" dxfId="174" priority="9" stopIfTrue="1" operator="greaterThan">
      <formula>$E$10</formula>
    </cfRule>
  </conditionalFormatting>
  <conditionalFormatting sqref="D11">
    <cfRule type="cellIs" dxfId="173" priority="8" stopIfTrue="1" operator="greaterThan">
      <formula>$E$11</formula>
    </cfRule>
  </conditionalFormatting>
  <conditionalFormatting sqref="D12">
    <cfRule type="cellIs" dxfId="172" priority="7" stopIfTrue="1" operator="greaterThan">
      <formula>$E$12</formula>
    </cfRule>
  </conditionalFormatting>
  <conditionalFormatting sqref="D13">
    <cfRule type="cellIs" dxfId="171" priority="6" stopIfTrue="1" operator="greaterThan">
      <formula>$E$13</formula>
    </cfRule>
  </conditionalFormatting>
  <conditionalFormatting sqref="D14">
    <cfRule type="cellIs" dxfId="170" priority="5" stopIfTrue="1" operator="greaterThan">
      <formula>$E$14</formula>
    </cfRule>
  </conditionalFormatting>
  <conditionalFormatting sqref="D15">
    <cfRule type="cellIs" dxfId="169" priority="4" stopIfTrue="1" operator="greaterThan">
      <formula>$E$15</formula>
    </cfRule>
  </conditionalFormatting>
  <conditionalFormatting sqref="D16">
    <cfRule type="cellIs" dxfId="168" priority="3" stopIfTrue="1" operator="greaterThan">
      <formula>$E$16</formula>
    </cfRule>
  </conditionalFormatting>
  <conditionalFormatting sqref="D17">
    <cfRule type="cellIs" dxfId="167" priority="2" stopIfTrue="1" operator="greaterThan">
      <formula>$E$17</formula>
    </cfRule>
  </conditionalFormatting>
  <conditionalFormatting sqref="D18">
    <cfRule type="cellIs" dxfId="166" priority="1" stopIfTrue="1" operator="greaterThan">
      <formula>$E$18</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sheetPr>
    <tabColor rgb="FFCCFFFF"/>
  </sheetPr>
  <dimension ref="A1:M100"/>
  <sheetViews>
    <sheetView workbookViewId="0">
      <selection activeCell="H13" sqref="H13"/>
    </sheetView>
  </sheetViews>
  <sheetFormatPr defaultColWidth="10.28515625" defaultRowHeight="16.5"/>
  <cols>
    <col min="1" max="1" width="26.7109375" style="706" customWidth="1"/>
    <col min="2" max="2" width="20.85546875" style="706" customWidth="1"/>
    <col min="3" max="3" width="29" style="706" customWidth="1"/>
    <col min="4" max="5" width="28" style="706" customWidth="1"/>
    <col min="6" max="6" width="21.42578125" style="693" customWidth="1"/>
    <col min="7" max="7" width="18" style="693" customWidth="1"/>
    <col min="8" max="8" width="12.85546875" style="706" customWidth="1"/>
    <col min="9" max="9" width="16.85546875" style="706" customWidth="1"/>
    <col min="10" max="10" width="10.28515625" style="706"/>
    <col min="11" max="11" width="14.85546875" style="706" customWidth="1"/>
    <col min="12" max="12" width="26.85546875" style="706" customWidth="1"/>
    <col min="13" max="256" width="10.28515625" style="706"/>
    <col min="257" max="257" width="20.42578125" style="706" customWidth="1"/>
    <col min="258" max="258" width="12.85546875" style="706" customWidth="1"/>
    <col min="259" max="260" width="19" style="706" customWidth="1"/>
    <col min="261" max="261" width="13" style="706" customWidth="1"/>
    <col min="262" max="262" width="11" style="706" customWidth="1"/>
    <col min="263" max="263" width="9.140625" style="706" customWidth="1"/>
    <col min="264" max="264" width="18.85546875" style="706" customWidth="1"/>
    <col min="265" max="265" width="20.5703125" style="706" customWidth="1"/>
    <col min="266" max="512" width="10.28515625" style="706"/>
    <col min="513" max="513" width="20.42578125" style="706" customWidth="1"/>
    <col min="514" max="514" width="12.85546875" style="706" customWidth="1"/>
    <col min="515" max="516" width="19" style="706" customWidth="1"/>
    <col min="517" max="517" width="13" style="706" customWidth="1"/>
    <col min="518" max="518" width="11" style="706" customWidth="1"/>
    <col min="519" max="519" width="9.140625" style="706" customWidth="1"/>
    <col min="520" max="520" width="18.85546875" style="706" customWidth="1"/>
    <col min="521" max="521" width="20.5703125" style="706" customWidth="1"/>
    <col min="522" max="768" width="10.28515625" style="706"/>
    <col min="769" max="769" width="20.42578125" style="706" customWidth="1"/>
    <col min="770" max="770" width="12.85546875" style="706" customWidth="1"/>
    <col min="771" max="772" width="19" style="706" customWidth="1"/>
    <col min="773" max="773" width="13" style="706" customWidth="1"/>
    <col min="774" max="774" width="11" style="706" customWidth="1"/>
    <col min="775" max="775" width="9.140625" style="706" customWidth="1"/>
    <col min="776" max="776" width="18.85546875" style="706" customWidth="1"/>
    <col min="777" max="777" width="20.5703125" style="706" customWidth="1"/>
    <col min="778" max="1024" width="10.28515625" style="706"/>
    <col min="1025" max="1025" width="20.42578125" style="706" customWidth="1"/>
    <col min="1026" max="1026" width="12.85546875" style="706" customWidth="1"/>
    <col min="1027" max="1028" width="19" style="706" customWidth="1"/>
    <col min="1029" max="1029" width="13" style="706" customWidth="1"/>
    <col min="1030" max="1030" width="11" style="706" customWidth="1"/>
    <col min="1031" max="1031" width="9.140625" style="706" customWidth="1"/>
    <col min="1032" max="1032" width="18.85546875" style="706" customWidth="1"/>
    <col min="1033" max="1033" width="20.5703125" style="706" customWidth="1"/>
    <col min="1034" max="1280" width="10.28515625" style="706"/>
    <col min="1281" max="1281" width="20.42578125" style="706" customWidth="1"/>
    <col min="1282" max="1282" width="12.85546875" style="706" customWidth="1"/>
    <col min="1283" max="1284" width="19" style="706" customWidth="1"/>
    <col min="1285" max="1285" width="13" style="706" customWidth="1"/>
    <col min="1286" max="1286" width="11" style="706" customWidth="1"/>
    <col min="1287" max="1287" width="9.140625" style="706" customWidth="1"/>
    <col min="1288" max="1288" width="18.85546875" style="706" customWidth="1"/>
    <col min="1289" max="1289" width="20.5703125" style="706" customWidth="1"/>
    <col min="1290" max="1536" width="10.28515625" style="706"/>
    <col min="1537" max="1537" width="20.42578125" style="706" customWidth="1"/>
    <col min="1538" max="1538" width="12.85546875" style="706" customWidth="1"/>
    <col min="1539" max="1540" width="19" style="706" customWidth="1"/>
    <col min="1541" max="1541" width="13" style="706" customWidth="1"/>
    <col min="1542" max="1542" width="11" style="706" customWidth="1"/>
    <col min="1543" max="1543" width="9.140625" style="706" customWidth="1"/>
    <col min="1544" max="1544" width="18.85546875" style="706" customWidth="1"/>
    <col min="1545" max="1545" width="20.5703125" style="706" customWidth="1"/>
    <col min="1546" max="1792" width="10.28515625" style="706"/>
    <col min="1793" max="1793" width="20.42578125" style="706" customWidth="1"/>
    <col min="1794" max="1794" width="12.85546875" style="706" customWidth="1"/>
    <col min="1795" max="1796" width="19" style="706" customWidth="1"/>
    <col min="1797" max="1797" width="13" style="706" customWidth="1"/>
    <col min="1798" max="1798" width="11" style="706" customWidth="1"/>
    <col min="1799" max="1799" width="9.140625" style="706" customWidth="1"/>
    <col min="1800" max="1800" width="18.85546875" style="706" customWidth="1"/>
    <col min="1801" max="1801" width="20.5703125" style="706" customWidth="1"/>
    <col min="1802" max="2048" width="10.28515625" style="706"/>
    <col min="2049" max="2049" width="20.42578125" style="706" customWidth="1"/>
    <col min="2050" max="2050" width="12.85546875" style="706" customWidth="1"/>
    <col min="2051" max="2052" width="19" style="706" customWidth="1"/>
    <col min="2053" max="2053" width="13" style="706" customWidth="1"/>
    <col min="2054" max="2054" width="11" style="706" customWidth="1"/>
    <col min="2055" max="2055" width="9.140625" style="706" customWidth="1"/>
    <col min="2056" max="2056" width="18.85546875" style="706" customWidth="1"/>
    <col min="2057" max="2057" width="20.5703125" style="706" customWidth="1"/>
    <col min="2058" max="2304" width="10.28515625" style="706"/>
    <col min="2305" max="2305" width="20.42578125" style="706" customWidth="1"/>
    <col min="2306" max="2306" width="12.85546875" style="706" customWidth="1"/>
    <col min="2307" max="2308" width="19" style="706" customWidth="1"/>
    <col min="2309" max="2309" width="13" style="706" customWidth="1"/>
    <col min="2310" max="2310" width="11" style="706" customWidth="1"/>
    <col min="2311" max="2311" width="9.140625" style="706" customWidth="1"/>
    <col min="2312" max="2312" width="18.85546875" style="706" customWidth="1"/>
    <col min="2313" max="2313" width="20.5703125" style="706" customWidth="1"/>
    <col min="2314" max="2560" width="10.28515625" style="706"/>
    <col min="2561" max="2561" width="20.42578125" style="706" customWidth="1"/>
    <col min="2562" max="2562" width="12.85546875" style="706" customWidth="1"/>
    <col min="2563" max="2564" width="19" style="706" customWidth="1"/>
    <col min="2565" max="2565" width="13" style="706" customWidth="1"/>
    <col min="2566" max="2566" width="11" style="706" customWidth="1"/>
    <col min="2567" max="2567" width="9.140625" style="706" customWidth="1"/>
    <col min="2568" max="2568" width="18.85546875" style="706" customWidth="1"/>
    <col min="2569" max="2569" width="20.5703125" style="706" customWidth="1"/>
    <col min="2570" max="2816" width="10.28515625" style="706"/>
    <col min="2817" max="2817" width="20.42578125" style="706" customWidth="1"/>
    <col min="2818" max="2818" width="12.85546875" style="706" customWidth="1"/>
    <col min="2819" max="2820" width="19" style="706" customWidth="1"/>
    <col min="2821" max="2821" width="13" style="706" customWidth="1"/>
    <col min="2822" max="2822" width="11" style="706" customWidth="1"/>
    <col min="2823" max="2823" width="9.140625" style="706" customWidth="1"/>
    <col min="2824" max="2824" width="18.85546875" style="706" customWidth="1"/>
    <col min="2825" max="2825" width="20.5703125" style="706" customWidth="1"/>
    <col min="2826" max="3072" width="10.28515625" style="706"/>
    <col min="3073" max="3073" width="20.42578125" style="706" customWidth="1"/>
    <col min="3074" max="3074" width="12.85546875" style="706" customWidth="1"/>
    <col min="3075" max="3076" width="19" style="706" customWidth="1"/>
    <col min="3077" max="3077" width="13" style="706" customWidth="1"/>
    <col min="3078" max="3078" width="11" style="706" customWidth="1"/>
    <col min="3079" max="3079" width="9.140625" style="706" customWidth="1"/>
    <col min="3080" max="3080" width="18.85546875" style="706" customWidth="1"/>
    <col min="3081" max="3081" width="20.5703125" style="706" customWidth="1"/>
    <col min="3082" max="3328" width="10.28515625" style="706"/>
    <col min="3329" max="3329" width="20.42578125" style="706" customWidth="1"/>
    <col min="3330" max="3330" width="12.85546875" style="706" customWidth="1"/>
    <col min="3331" max="3332" width="19" style="706" customWidth="1"/>
    <col min="3333" max="3333" width="13" style="706" customWidth="1"/>
    <col min="3334" max="3334" width="11" style="706" customWidth="1"/>
    <col min="3335" max="3335" width="9.140625" style="706" customWidth="1"/>
    <col min="3336" max="3336" width="18.85546875" style="706" customWidth="1"/>
    <col min="3337" max="3337" width="20.5703125" style="706" customWidth="1"/>
    <col min="3338" max="3584" width="10.28515625" style="706"/>
    <col min="3585" max="3585" width="20.42578125" style="706" customWidth="1"/>
    <col min="3586" max="3586" width="12.85546875" style="706" customWidth="1"/>
    <col min="3587" max="3588" width="19" style="706" customWidth="1"/>
    <col min="3589" max="3589" width="13" style="706" customWidth="1"/>
    <col min="3590" max="3590" width="11" style="706" customWidth="1"/>
    <col min="3591" max="3591" width="9.140625" style="706" customWidth="1"/>
    <col min="3592" max="3592" width="18.85546875" style="706" customWidth="1"/>
    <col min="3593" max="3593" width="20.5703125" style="706" customWidth="1"/>
    <col min="3594" max="3840" width="10.28515625" style="706"/>
    <col min="3841" max="3841" width="20.42578125" style="706" customWidth="1"/>
    <col min="3842" max="3842" width="12.85546875" style="706" customWidth="1"/>
    <col min="3843" max="3844" width="19" style="706" customWidth="1"/>
    <col min="3845" max="3845" width="13" style="706" customWidth="1"/>
    <col min="3846" max="3846" width="11" style="706" customWidth="1"/>
    <col min="3847" max="3847" width="9.140625" style="706" customWidth="1"/>
    <col min="3848" max="3848" width="18.85546875" style="706" customWidth="1"/>
    <col min="3849" max="3849" width="20.5703125" style="706" customWidth="1"/>
    <col min="3850" max="4096" width="10.28515625" style="706"/>
    <col min="4097" max="4097" width="20.42578125" style="706" customWidth="1"/>
    <col min="4098" max="4098" width="12.85546875" style="706" customWidth="1"/>
    <col min="4099" max="4100" width="19" style="706" customWidth="1"/>
    <col min="4101" max="4101" width="13" style="706" customWidth="1"/>
    <col min="4102" max="4102" width="11" style="706" customWidth="1"/>
    <col min="4103" max="4103" width="9.140625" style="706" customWidth="1"/>
    <col min="4104" max="4104" width="18.85546875" style="706" customWidth="1"/>
    <col min="4105" max="4105" width="20.5703125" style="706" customWidth="1"/>
    <col min="4106" max="4352" width="10.28515625" style="706"/>
    <col min="4353" max="4353" width="20.42578125" style="706" customWidth="1"/>
    <col min="4354" max="4354" width="12.85546875" style="706" customWidth="1"/>
    <col min="4355" max="4356" width="19" style="706" customWidth="1"/>
    <col min="4357" max="4357" width="13" style="706" customWidth="1"/>
    <col min="4358" max="4358" width="11" style="706" customWidth="1"/>
    <col min="4359" max="4359" width="9.140625" style="706" customWidth="1"/>
    <col min="4360" max="4360" width="18.85546875" style="706" customWidth="1"/>
    <col min="4361" max="4361" width="20.5703125" style="706" customWidth="1"/>
    <col min="4362" max="4608" width="10.28515625" style="706"/>
    <col min="4609" max="4609" width="20.42578125" style="706" customWidth="1"/>
    <col min="4610" max="4610" width="12.85546875" style="706" customWidth="1"/>
    <col min="4611" max="4612" width="19" style="706" customWidth="1"/>
    <col min="4613" max="4613" width="13" style="706" customWidth="1"/>
    <col min="4614" max="4614" width="11" style="706" customWidth="1"/>
    <col min="4615" max="4615" width="9.140625" style="706" customWidth="1"/>
    <col min="4616" max="4616" width="18.85546875" style="706" customWidth="1"/>
    <col min="4617" max="4617" width="20.5703125" style="706" customWidth="1"/>
    <col min="4618" max="4864" width="10.28515625" style="706"/>
    <col min="4865" max="4865" width="20.42578125" style="706" customWidth="1"/>
    <col min="4866" max="4866" width="12.85546875" style="706" customWidth="1"/>
    <col min="4867" max="4868" width="19" style="706" customWidth="1"/>
    <col min="4869" max="4869" width="13" style="706" customWidth="1"/>
    <col min="4870" max="4870" width="11" style="706" customWidth="1"/>
    <col min="4871" max="4871" width="9.140625" style="706" customWidth="1"/>
    <col min="4872" max="4872" width="18.85546875" style="706" customWidth="1"/>
    <col min="4873" max="4873" width="20.5703125" style="706" customWidth="1"/>
    <col min="4874" max="5120" width="10.28515625" style="706"/>
    <col min="5121" max="5121" width="20.42578125" style="706" customWidth="1"/>
    <col min="5122" max="5122" width="12.85546875" style="706" customWidth="1"/>
    <col min="5123" max="5124" width="19" style="706" customWidth="1"/>
    <col min="5125" max="5125" width="13" style="706" customWidth="1"/>
    <col min="5126" max="5126" width="11" style="706" customWidth="1"/>
    <col min="5127" max="5127" width="9.140625" style="706" customWidth="1"/>
    <col min="5128" max="5128" width="18.85546875" style="706" customWidth="1"/>
    <col min="5129" max="5129" width="20.5703125" style="706" customWidth="1"/>
    <col min="5130" max="5376" width="10.28515625" style="706"/>
    <col min="5377" max="5377" width="20.42578125" style="706" customWidth="1"/>
    <col min="5378" max="5378" width="12.85546875" style="706" customWidth="1"/>
    <col min="5379" max="5380" width="19" style="706" customWidth="1"/>
    <col min="5381" max="5381" width="13" style="706" customWidth="1"/>
    <col min="5382" max="5382" width="11" style="706" customWidth="1"/>
    <col min="5383" max="5383" width="9.140625" style="706" customWidth="1"/>
    <col min="5384" max="5384" width="18.85546875" style="706" customWidth="1"/>
    <col min="5385" max="5385" width="20.5703125" style="706" customWidth="1"/>
    <col min="5386" max="5632" width="10.28515625" style="706"/>
    <col min="5633" max="5633" width="20.42578125" style="706" customWidth="1"/>
    <col min="5634" max="5634" width="12.85546875" style="706" customWidth="1"/>
    <col min="5635" max="5636" width="19" style="706" customWidth="1"/>
    <col min="5637" max="5637" width="13" style="706" customWidth="1"/>
    <col min="5638" max="5638" width="11" style="706" customWidth="1"/>
    <col min="5639" max="5639" width="9.140625" style="706" customWidth="1"/>
    <col min="5640" max="5640" width="18.85546875" style="706" customWidth="1"/>
    <col min="5641" max="5641" width="20.5703125" style="706" customWidth="1"/>
    <col min="5642" max="5888" width="10.28515625" style="706"/>
    <col min="5889" max="5889" width="20.42578125" style="706" customWidth="1"/>
    <col min="5890" max="5890" width="12.85546875" style="706" customWidth="1"/>
    <col min="5891" max="5892" width="19" style="706" customWidth="1"/>
    <col min="5893" max="5893" width="13" style="706" customWidth="1"/>
    <col min="5894" max="5894" width="11" style="706" customWidth="1"/>
    <col min="5895" max="5895" width="9.140625" style="706" customWidth="1"/>
    <col min="5896" max="5896" width="18.85546875" style="706" customWidth="1"/>
    <col min="5897" max="5897" width="20.5703125" style="706" customWidth="1"/>
    <col min="5898" max="6144" width="10.28515625" style="706"/>
    <col min="6145" max="6145" width="20.42578125" style="706" customWidth="1"/>
    <col min="6146" max="6146" width="12.85546875" style="706" customWidth="1"/>
    <col min="6147" max="6148" width="19" style="706" customWidth="1"/>
    <col min="6149" max="6149" width="13" style="706" customWidth="1"/>
    <col min="6150" max="6150" width="11" style="706" customWidth="1"/>
    <col min="6151" max="6151" width="9.140625" style="706" customWidth="1"/>
    <col min="6152" max="6152" width="18.85546875" style="706" customWidth="1"/>
    <col min="6153" max="6153" width="20.5703125" style="706" customWidth="1"/>
    <col min="6154" max="6400" width="10.28515625" style="706"/>
    <col min="6401" max="6401" width="20.42578125" style="706" customWidth="1"/>
    <col min="6402" max="6402" width="12.85546875" style="706" customWidth="1"/>
    <col min="6403" max="6404" width="19" style="706" customWidth="1"/>
    <col min="6405" max="6405" width="13" style="706" customWidth="1"/>
    <col min="6406" max="6406" width="11" style="706" customWidth="1"/>
    <col min="6407" max="6407" width="9.140625" style="706" customWidth="1"/>
    <col min="6408" max="6408" width="18.85546875" style="706" customWidth="1"/>
    <col min="6409" max="6409" width="20.5703125" style="706" customWidth="1"/>
    <col min="6410" max="6656" width="10.28515625" style="706"/>
    <col min="6657" max="6657" width="20.42578125" style="706" customWidth="1"/>
    <col min="6658" max="6658" width="12.85546875" style="706" customWidth="1"/>
    <col min="6659" max="6660" width="19" style="706" customWidth="1"/>
    <col min="6661" max="6661" width="13" style="706" customWidth="1"/>
    <col min="6662" max="6662" width="11" style="706" customWidth="1"/>
    <col min="6663" max="6663" width="9.140625" style="706" customWidth="1"/>
    <col min="6664" max="6664" width="18.85546875" style="706" customWidth="1"/>
    <col min="6665" max="6665" width="20.5703125" style="706" customWidth="1"/>
    <col min="6666" max="6912" width="10.28515625" style="706"/>
    <col min="6913" max="6913" width="20.42578125" style="706" customWidth="1"/>
    <col min="6914" max="6914" width="12.85546875" style="706" customWidth="1"/>
    <col min="6915" max="6916" width="19" style="706" customWidth="1"/>
    <col min="6917" max="6917" width="13" style="706" customWidth="1"/>
    <col min="6918" max="6918" width="11" style="706" customWidth="1"/>
    <col min="6919" max="6919" width="9.140625" style="706" customWidth="1"/>
    <col min="6920" max="6920" width="18.85546875" style="706" customWidth="1"/>
    <col min="6921" max="6921" width="20.5703125" style="706" customWidth="1"/>
    <col min="6922" max="7168" width="10.28515625" style="706"/>
    <col min="7169" max="7169" width="20.42578125" style="706" customWidth="1"/>
    <col min="7170" max="7170" width="12.85546875" style="706" customWidth="1"/>
    <col min="7171" max="7172" width="19" style="706" customWidth="1"/>
    <col min="7173" max="7173" width="13" style="706" customWidth="1"/>
    <col min="7174" max="7174" width="11" style="706" customWidth="1"/>
    <col min="7175" max="7175" width="9.140625" style="706" customWidth="1"/>
    <col min="7176" max="7176" width="18.85546875" style="706" customWidth="1"/>
    <col min="7177" max="7177" width="20.5703125" style="706" customWidth="1"/>
    <col min="7178" max="7424" width="10.28515625" style="706"/>
    <col min="7425" max="7425" width="20.42578125" style="706" customWidth="1"/>
    <col min="7426" max="7426" width="12.85546875" style="706" customWidth="1"/>
    <col min="7427" max="7428" width="19" style="706" customWidth="1"/>
    <col min="7429" max="7429" width="13" style="706" customWidth="1"/>
    <col min="7430" max="7430" width="11" style="706" customWidth="1"/>
    <col min="7431" max="7431" width="9.140625" style="706" customWidth="1"/>
    <col min="7432" max="7432" width="18.85546875" style="706" customWidth="1"/>
    <col min="7433" max="7433" width="20.5703125" style="706" customWidth="1"/>
    <col min="7434" max="7680" width="10.28515625" style="706"/>
    <col min="7681" max="7681" width="20.42578125" style="706" customWidth="1"/>
    <col min="7682" max="7682" width="12.85546875" style="706" customWidth="1"/>
    <col min="7683" max="7684" width="19" style="706" customWidth="1"/>
    <col min="7685" max="7685" width="13" style="706" customWidth="1"/>
    <col min="7686" max="7686" width="11" style="706" customWidth="1"/>
    <col min="7687" max="7687" width="9.140625" style="706" customWidth="1"/>
    <col min="7688" max="7688" width="18.85546875" style="706" customWidth="1"/>
    <col min="7689" max="7689" width="20.5703125" style="706" customWidth="1"/>
    <col min="7690" max="7936" width="10.28515625" style="706"/>
    <col min="7937" max="7937" width="20.42578125" style="706" customWidth="1"/>
    <col min="7938" max="7938" width="12.85546875" style="706" customWidth="1"/>
    <col min="7939" max="7940" width="19" style="706" customWidth="1"/>
    <col min="7941" max="7941" width="13" style="706" customWidth="1"/>
    <col min="7942" max="7942" width="11" style="706" customWidth="1"/>
    <col min="7943" max="7943" width="9.140625" style="706" customWidth="1"/>
    <col min="7944" max="7944" width="18.85546875" style="706" customWidth="1"/>
    <col min="7945" max="7945" width="20.5703125" style="706" customWidth="1"/>
    <col min="7946" max="8192" width="10.28515625" style="706"/>
    <col min="8193" max="8193" width="20.42578125" style="706" customWidth="1"/>
    <col min="8194" max="8194" width="12.85546875" style="706" customWidth="1"/>
    <col min="8195" max="8196" width="19" style="706" customWidth="1"/>
    <col min="8197" max="8197" width="13" style="706" customWidth="1"/>
    <col min="8198" max="8198" width="11" style="706" customWidth="1"/>
    <col min="8199" max="8199" width="9.140625" style="706" customWidth="1"/>
    <col min="8200" max="8200" width="18.85546875" style="706" customWidth="1"/>
    <col min="8201" max="8201" width="20.5703125" style="706" customWidth="1"/>
    <col min="8202" max="8448" width="10.28515625" style="706"/>
    <col min="8449" max="8449" width="20.42578125" style="706" customWidth="1"/>
    <col min="8450" max="8450" width="12.85546875" style="706" customWidth="1"/>
    <col min="8451" max="8452" width="19" style="706" customWidth="1"/>
    <col min="8453" max="8453" width="13" style="706" customWidth="1"/>
    <col min="8454" max="8454" width="11" style="706" customWidth="1"/>
    <col min="8455" max="8455" width="9.140625" style="706" customWidth="1"/>
    <col min="8456" max="8456" width="18.85546875" style="706" customWidth="1"/>
    <col min="8457" max="8457" width="20.5703125" style="706" customWidth="1"/>
    <col min="8458" max="8704" width="10.28515625" style="706"/>
    <col min="8705" max="8705" width="20.42578125" style="706" customWidth="1"/>
    <col min="8706" max="8706" width="12.85546875" style="706" customWidth="1"/>
    <col min="8707" max="8708" width="19" style="706" customWidth="1"/>
    <col min="8709" max="8709" width="13" style="706" customWidth="1"/>
    <col min="8710" max="8710" width="11" style="706" customWidth="1"/>
    <col min="8711" max="8711" width="9.140625" style="706" customWidth="1"/>
    <col min="8712" max="8712" width="18.85546875" style="706" customWidth="1"/>
    <col min="8713" max="8713" width="20.5703125" style="706" customWidth="1"/>
    <col min="8714" max="8960" width="10.28515625" style="706"/>
    <col min="8961" max="8961" width="20.42578125" style="706" customWidth="1"/>
    <col min="8962" max="8962" width="12.85546875" style="706" customWidth="1"/>
    <col min="8963" max="8964" width="19" style="706" customWidth="1"/>
    <col min="8965" max="8965" width="13" style="706" customWidth="1"/>
    <col min="8966" max="8966" width="11" style="706" customWidth="1"/>
    <col min="8967" max="8967" width="9.140625" style="706" customWidth="1"/>
    <col min="8968" max="8968" width="18.85546875" style="706" customWidth="1"/>
    <col min="8969" max="8969" width="20.5703125" style="706" customWidth="1"/>
    <col min="8970" max="9216" width="10.28515625" style="706"/>
    <col min="9217" max="9217" width="20.42578125" style="706" customWidth="1"/>
    <col min="9218" max="9218" width="12.85546875" style="706" customWidth="1"/>
    <col min="9219" max="9220" width="19" style="706" customWidth="1"/>
    <col min="9221" max="9221" width="13" style="706" customWidth="1"/>
    <col min="9222" max="9222" width="11" style="706" customWidth="1"/>
    <col min="9223" max="9223" width="9.140625" style="706" customWidth="1"/>
    <col min="9224" max="9224" width="18.85546875" style="706" customWidth="1"/>
    <col min="9225" max="9225" width="20.5703125" style="706" customWidth="1"/>
    <col min="9226" max="9472" width="10.28515625" style="706"/>
    <col min="9473" max="9473" width="20.42578125" style="706" customWidth="1"/>
    <col min="9474" max="9474" width="12.85546875" style="706" customWidth="1"/>
    <col min="9475" max="9476" width="19" style="706" customWidth="1"/>
    <col min="9477" max="9477" width="13" style="706" customWidth="1"/>
    <col min="9478" max="9478" width="11" style="706" customWidth="1"/>
    <col min="9479" max="9479" width="9.140625" style="706" customWidth="1"/>
    <col min="9480" max="9480" width="18.85546875" style="706" customWidth="1"/>
    <col min="9481" max="9481" width="20.5703125" style="706" customWidth="1"/>
    <col min="9482" max="9728" width="10.28515625" style="706"/>
    <col min="9729" max="9729" width="20.42578125" style="706" customWidth="1"/>
    <col min="9730" max="9730" width="12.85546875" style="706" customWidth="1"/>
    <col min="9731" max="9732" width="19" style="706" customWidth="1"/>
    <col min="9733" max="9733" width="13" style="706" customWidth="1"/>
    <col min="9734" max="9734" width="11" style="706" customWidth="1"/>
    <col min="9735" max="9735" width="9.140625" style="706" customWidth="1"/>
    <col min="9736" max="9736" width="18.85546875" style="706" customWidth="1"/>
    <col min="9737" max="9737" width="20.5703125" style="706" customWidth="1"/>
    <col min="9738" max="9984" width="10.28515625" style="706"/>
    <col min="9985" max="9985" width="20.42578125" style="706" customWidth="1"/>
    <col min="9986" max="9986" width="12.85546875" style="706" customWidth="1"/>
    <col min="9987" max="9988" width="19" style="706" customWidth="1"/>
    <col min="9989" max="9989" width="13" style="706" customWidth="1"/>
    <col min="9990" max="9990" width="11" style="706" customWidth="1"/>
    <col min="9991" max="9991" width="9.140625" style="706" customWidth="1"/>
    <col min="9992" max="9992" width="18.85546875" style="706" customWidth="1"/>
    <col min="9993" max="9993" width="20.5703125" style="706" customWidth="1"/>
    <col min="9994" max="10240" width="10.28515625" style="706"/>
    <col min="10241" max="10241" width="20.42578125" style="706" customWidth="1"/>
    <col min="10242" max="10242" width="12.85546875" style="706" customWidth="1"/>
    <col min="10243" max="10244" width="19" style="706" customWidth="1"/>
    <col min="10245" max="10245" width="13" style="706" customWidth="1"/>
    <col min="10246" max="10246" width="11" style="706" customWidth="1"/>
    <col min="10247" max="10247" width="9.140625" style="706" customWidth="1"/>
    <col min="10248" max="10248" width="18.85546875" style="706" customWidth="1"/>
    <col min="10249" max="10249" width="20.5703125" style="706" customWidth="1"/>
    <col min="10250" max="10496" width="10.28515625" style="706"/>
    <col min="10497" max="10497" width="20.42578125" style="706" customWidth="1"/>
    <col min="10498" max="10498" width="12.85546875" style="706" customWidth="1"/>
    <col min="10499" max="10500" width="19" style="706" customWidth="1"/>
    <col min="10501" max="10501" width="13" style="706" customWidth="1"/>
    <col min="10502" max="10502" width="11" style="706" customWidth="1"/>
    <col min="10503" max="10503" width="9.140625" style="706" customWidth="1"/>
    <col min="10504" max="10504" width="18.85546875" style="706" customWidth="1"/>
    <col min="10505" max="10505" width="20.5703125" style="706" customWidth="1"/>
    <col min="10506" max="10752" width="10.28515625" style="706"/>
    <col min="10753" max="10753" width="20.42578125" style="706" customWidth="1"/>
    <col min="10754" max="10754" width="12.85546875" style="706" customWidth="1"/>
    <col min="10755" max="10756" width="19" style="706" customWidth="1"/>
    <col min="10757" max="10757" width="13" style="706" customWidth="1"/>
    <col min="10758" max="10758" width="11" style="706" customWidth="1"/>
    <col min="10759" max="10759" width="9.140625" style="706" customWidth="1"/>
    <col min="10760" max="10760" width="18.85546875" style="706" customWidth="1"/>
    <col min="10761" max="10761" width="20.5703125" style="706" customWidth="1"/>
    <col min="10762" max="11008" width="10.28515625" style="706"/>
    <col min="11009" max="11009" width="20.42578125" style="706" customWidth="1"/>
    <col min="11010" max="11010" width="12.85546875" style="706" customWidth="1"/>
    <col min="11011" max="11012" width="19" style="706" customWidth="1"/>
    <col min="11013" max="11013" width="13" style="706" customWidth="1"/>
    <col min="11014" max="11014" width="11" style="706" customWidth="1"/>
    <col min="11015" max="11015" width="9.140625" style="706" customWidth="1"/>
    <col min="11016" max="11016" width="18.85546875" style="706" customWidth="1"/>
    <col min="11017" max="11017" width="20.5703125" style="706" customWidth="1"/>
    <col min="11018" max="11264" width="10.28515625" style="706"/>
    <col min="11265" max="11265" width="20.42578125" style="706" customWidth="1"/>
    <col min="11266" max="11266" width="12.85546875" style="706" customWidth="1"/>
    <col min="11267" max="11268" width="19" style="706" customWidth="1"/>
    <col min="11269" max="11269" width="13" style="706" customWidth="1"/>
    <col min="11270" max="11270" width="11" style="706" customWidth="1"/>
    <col min="11271" max="11271" width="9.140625" style="706" customWidth="1"/>
    <col min="11272" max="11272" width="18.85546875" style="706" customWidth="1"/>
    <col min="11273" max="11273" width="20.5703125" style="706" customWidth="1"/>
    <col min="11274" max="11520" width="10.28515625" style="706"/>
    <col min="11521" max="11521" width="20.42578125" style="706" customWidth="1"/>
    <col min="11522" max="11522" width="12.85546875" style="706" customWidth="1"/>
    <col min="11523" max="11524" width="19" style="706" customWidth="1"/>
    <col min="11525" max="11525" width="13" style="706" customWidth="1"/>
    <col min="11526" max="11526" width="11" style="706" customWidth="1"/>
    <col min="11527" max="11527" width="9.140625" style="706" customWidth="1"/>
    <col min="11528" max="11528" width="18.85546875" style="706" customWidth="1"/>
    <col min="11529" max="11529" width="20.5703125" style="706" customWidth="1"/>
    <col min="11530" max="11776" width="10.28515625" style="706"/>
    <col min="11777" max="11777" width="20.42578125" style="706" customWidth="1"/>
    <col min="11778" max="11778" width="12.85546875" style="706" customWidth="1"/>
    <col min="11779" max="11780" width="19" style="706" customWidth="1"/>
    <col min="11781" max="11781" width="13" style="706" customWidth="1"/>
    <col min="11782" max="11782" width="11" style="706" customWidth="1"/>
    <col min="11783" max="11783" width="9.140625" style="706" customWidth="1"/>
    <col min="11784" max="11784" width="18.85546875" style="706" customWidth="1"/>
    <col min="11785" max="11785" width="20.5703125" style="706" customWidth="1"/>
    <col min="11786" max="12032" width="10.28515625" style="706"/>
    <col min="12033" max="12033" width="20.42578125" style="706" customWidth="1"/>
    <col min="12034" max="12034" width="12.85546875" style="706" customWidth="1"/>
    <col min="12035" max="12036" width="19" style="706" customWidth="1"/>
    <col min="12037" max="12037" width="13" style="706" customWidth="1"/>
    <col min="12038" max="12038" width="11" style="706" customWidth="1"/>
    <col min="12039" max="12039" width="9.140625" style="706" customWidth="1"/>
    <col min="12040" max="12040" width="18.85546875" style="706" customWidth="1"/>
    <col min="12041" max="12041" width="20.5703125" style="706" customWidth="1"/>
    <col min="12042" max="12288" width="10.28515625" style="706"/>
    <col min="12289" max="12289" width="20.42578125" style="706" customWidth="1"/>
    <col min="12290" max="12290" width="12.85546875" style="706" customWidth="1"/>
    <col min="12291" max="12292" width="19" style="706" customWidth="1"/>
    <col min="12293" max="12293" width="13" style="706" customWidth="1"/>
    <col min="12294" max="12294" width="11" style="706" customWidth="1"/>
    <col min="12295" max="12295" width="9.140625" style="706" customWidth="1"/>
    <col min="12296" max="12296" width="18.85546875" style="706" customWidth="1"/>
    <col min="12297" max="12297" width="20.5703125" style="706" customWidth="1"/>
    <col min="12298" max="12544" width="10.28515625" style="706"/>
    <col min="12545" max="12545" width="20.42578125" style="706" customWidth="1"/>
    <col min="12546" max="12546" width="12.85546875" style="706" customWidth="1"/>
    <col min="12547" max="12548" width="19" style="706" customWidth="1"/>
    <col min="12549" max="12549" width="13" style="706" customWidth="1"/>
    <col min="12550" max="12550" width="11" style="706" customWidth="1"/>
    <col min="12551" max="12551" width="9.140625" style="706" customWidth="1"/>
    <col min="12552" max="12552" width="18.85546875" style="706" customWidth="1"/>
    <col min="12553" max="12553" width="20.5703125" style="706" customWidth="1"/>
    <col min="12554" max="12800" width="10.28515625" style="706"/>
    <col min="12801" max="12801" width="20.42578125" style="706" customWidth="1"/>
    <col min="12802" max="12802" width="12.85546875" style="706" customWidth="1"/>
    <col min="12803" max="12804" width="19" style="706" customWidth="1"/>
    <col min="12805" max="12805" width="13" style="706" customWidth="1"/>
    <col min="12806" max="12806" width="11" style="706" customWidth="1"/>
    <col min="12807" max="12807" width="9.140625" style="706" customWidth="1"/>
    <col min="12808" max="12808" width="18.85546875" style="706" customWidth="1"/>
    <col min="12809" max="12809" width="20.5703125" style="706" customWidth="1"/>
    <col min="12810" max="13056" width="10.28515625" style="706"/>
    <col min="13057" max="13057" width="20.42578125" style="706" customWidth="1"/>
    <col min="13058" max="13058" width="12.85546875" style="706" customWidth="1"/>
    <col min="13059" max="13060" width="19" style="706" customWidth="1"/>
    <col min="13061" max="13061" width="13" style="706" customWidth="1"/>
    <col min="13062" max="13062" width="11" style="706" customWidth="1"/>
    <col min="13063" max="13063" width="9.140625" style="706" customWidth="1"/>
    <col min="13064" max="13064" width="18.85546875" style="706" customWidth="1"/>
    <col min="13065" max="13065" width="20.5703125" style="706" customWidth="1"/>
    <col min="13066" max="13312" width="10.28515625" style="706"/>
    <col min="13313" max="13313" width="20.42578125" style="706" customWidth="1"/>
    <col min="13314" max="13314" width="12.85546875" style="706" customWidth="1"/>
    <col min="13315" max="13316" width="19" style="706" customWidth="1"/>
    <col min="13317" max="13317" width="13" style="706" customWidth="1"/>
    <col min="13318" max="13318" width="11" style="706" customWidth="1"/>
    <col min="13319" max="13319" width="9.140625" style="706" customWidth="1"/>
    <col min="13320" max="13320" width="18.85546875" style="706" customWidth="1"/>
    <col min="13321" max="13321" width="20.5703125" style="706" customWidth="1"/>
    <col min="13322" max="13568" width="10.28515625" style="706"/>
    <col min="13569" max="13569" width="20.42578125" style="706" customWidth="1"/>
    <col min="13570" max="13570" width="12.85546875" style="706" customWidth="1"/>
    <col min="13571" max="13572" width="19" style="706" customWidth="1"/>
    <col min="13573" max="13573" width="13" style="706" customWidth="1"/>
    <col min="13574" max="13574" width="11" style="706" customWidth="1"/>
    <col min="13575" max="13575" width="9.140625" style="706" customWidth="1"/>
    <col min="13576" max="13576" width="18.85546875" style="706" customWidth="1"/>
    <col min="13577" max="13577" width="20.5703125" style="706" customWidth="1"/>
    <col min="13578" max="13824" width="10.28515625" style="706"/>
    <col min="13825" max="13825" width="20.42578125" style="706" customWidth="1"/>
    <col min="13826" max="13826" width="12.85546875" style="706" customWidth="1"/>
    <col min="13827" max="13828" width="19" style="706" customWidth="1"/>
    <col min="13829" max="13829" width="13" style="706" customWidth="1"/>
    <col min="13830" max="13830" width="11" style="706" customWidth="1"/>
    <col min="13831" max="13831" width="9.140625" style="706" customWidth="1"/>
    <col min="13832" max="13832" width="18.85546875" style="706" customWidth="1"/>
    <col min="13833" max="13833" width="20.5703125" style="706" customWidth="1"/>
    <col min="13834" max="14080" width="10.28515625" style="706"/>
    <col min="14081" max="14081" width="20.42578125" style="706" customWidth="1"/>
    <col min="14082" max="14082" width="12.85546875" style="706" customWidth="1"/>
    <col min="14083" max="14084" width="19" style="706" customWidth="1"/>
    <col min="14085" max="14085" width="13" style="706" customWidth="1"/>
    <col min="14086" max="14086" width="11" style="706" customWidth="1"/>
    <col min="14087" max="14087" width="9.140625" style="706" customWidth="1"/>
    <col min="14088" max="14088" width="18.85546875" style="706" customWidth="1"/>
    <col min="14089" max="14089" width="20.5703125" style="706" customWidth="1"/>
    <col min="14090" max="14336" width="10.28515625" style="706"/>
    <col min="14337" max="14337" width="20.42578125" style="706" customWidth="1"/>
    <col min="14338" max="14338" width="12.85546875" style="706" customWidth="1"/>
    <col min="14339" max="14340" width="19" style="706" customWidth="1"/>
    <col min="14341" max="14341" width="13" style="706" customWidth="1"/>
    <col min="14342" max="14342" width="11" style="706" customWidth="1"/>
    <col min="14343" max="14343" width="9.140625" style="706" customWidth="1"/>
    <col min="14344" max="14344" width="18.85546875" style="706" customWidth="1"/>
    <col min="14345" max="14345" width="20.5703125" style="706" customWidth="1"/>
    <col min="14346" max="14592" width="10.28515625" style="706"/>
    <col min="14593" max="14593" width="20.42578125" style="706" customWidth="1"/>
    <col min="14594" max="14594" width="12.85546875" style="706" customWidth="1"/>
    <col min="14595" max="14596" width="19" style="706" customWidth="1"/>
    <col min="14597" max="14597" width="13" style="706" customWidth="1"/>
    <col min="14598" max="14598" width="11" style="706" customWidth="1"/>
    <col min="14599" max="14599" width="9.140625" style="706" customWidth="1"/>
    <col min="14600" max="14600" width="18.85546875" style="706" customWidth="1"/>
    <col min="14601" max="14601" width="20.5703125" style="706" customWidth="1"/>
    <col min="14602" max="14848" width="10.28515625" style="706"/>
    <col min="14849" max="14849" width="20.42578125" style="706" customWidth="1"/>
    <col min="14850" max="14850" width="12.85546875" style="706" customWidth="1"/>
    <col min="14851" max="14852" width="19" style="706" customWidth="1"/>
    <col min="14853" max="14853" width="13" style="706" customWidth="1"/>
    <col min="14854" max="14854" width="11" style="706" customWidth="1"/>
    <col min="14855" max="14855" width="9.140625" style="706" customWidth="1"/>
    <col min="14856" max="14856" width="18.85546875" style="706" customWidth="1"/>
    <col min="14857" max="14857" width="20.5703125" style="706" customWidth="1"/>
    <col min="14858" max="15104" width="10.28515625" style="706"/>
    <col min="15105" max="15105" width="20.42578125" style="706" customWidth="1"/>
    <col min="15106" max="15106" width="12.85546875" style="706" customWidth="1"/>
    <col min="15107" max="15108" width="19" style="706" customWidth="1"/>
    <col min="15109" max="15109" width="13" style="706" customWidth="1"/>
    <col min="15110" max="15110" width="11" style="706" customWidth="1"/>
    <col min="15111" max="15111" width="9.140625" style="706" customWidth="1"/>
    <col min="15112" max="15112" width="18.85546875" style="706" customWidth="1"/>
    <col min="15113" max="15113" width="20.5703125" style="706" customWidth="1"/>
    <col min="15114" max="15360" width="10.28515625" style="706"/>
    <col min="15361" max="15361" width="20.42578125" style="706" customWidth="1"/>
    <col min="15362" max="15362" width="12.85546875" style="706" customWidth="1"/>
    <col min="15363" max="15364" width="19" style="706" customWidth="1"/>
    <col min="15365" max="15365" width="13" style="706" customWidth="1"/>
    <col min="15366" max="15366" width="11" style="706" customWidth="1"/>
    <col min="15367" max="15367" width="9.140625" style="706" customWidth="1"/>
    <col min="15368" max="15368" width="18.85546875" style="706" customWidth="1"/>
    <col min="15369" max="15369" width="20.5703125" style="706" customWidth="1"/>
    <col min="15370" max="15616" width="10.28515625" style="706"/>
    <col min="15617" max="15617" width="20.42578125" style="706" customWidth="1"/>
    <col min="15618" max="15618" width="12.85546875" style="706" customWidth="1"/>
    <col min="15619" max="15620" width="19" style="706" customWidth="1"/>
    <col min="15621" max="15621" width="13" style="706" customWidth="1"/>
    <col min="15622" max="15622" width="11" style="706" customWidth="1"/>
    <col min="15623" max="15623" width="9.140625" style="706" customWidth="1"/>
    <col min="15624" max="15624" width="18.85546875" style="706" customWidth="1"/>
    <col min="15625" max="15625" width="20.5703125" style="706" customWidth="1"/>
    <col min="15626" max="15872" width="10.28515625" style="706"/>
    <col min="15873" max="15873" width="20.42578125" style="706" customWidth="1"/>
    <col min="15874" max="15874" width="12.85546875" style="706" customWidth="1"/>
    <col min="15875" max="15876" width="19" style="706" customWidth="1"/>
    <col min="15877" max="15877" width="13" style="706" customWidth="1"/>
    <col min="15878" max="15878" width="11" style="706" customWidth="1"/>
    <col min="15879" max="15879" width="9.140625" style="706" customWidth="1"/>
    <col min="15880" max="15880" width="18.85546875" style="706" customWidth="1"/>
    <col min="15881" max="15881" width="20.5703125" style="706" customWidth="1"/>
    <col min="15882" max="16128" width="10.28515625" style="706"/>
    <col min="16129" max="16129" width="20.42578125" style="706" customWidth="1"/>
    <col min="16130" max="16130" width="12.85546875" style="706" customWidth="1"/>
    <col min="16131" max="16132" width="19" style="706" customWidth="1"/>
    <col min="16133" max="16133" width="13" style="706" customWidth="1"/>
    <col min="16134" max="16134" width="11" style="706" customWidth="1"/>
    <col min="16135" max="16135" width="9.140625" style="706" customWidth="1"/>
    <col min="16136" max="16136" width="18.85546875" style="706" customWidth="1"/>
    <col min="16137" max="16137" width="20.5703125" style="706" customWidth="1"/>
    <col min="16138" max="16384" width="10.28515625" style="706"/>
  </cols>
  <sheetData>
    <row r="1" spans="1:13" ht="28.5" thickBot="1">
      <c r="A1" s="714" t="s">
        <v>1009</v>
      </c>
      <c r="C1" s="714"/>
      <c r="D1" s="714"/>
      <c r="E1" s="714"/>
      <c r="F1" s="997"/>
    </row>
    <row r="2" spans="1:13" s="728" customFormat="1" ht="34.5" thickTop="1" thickBot="1">
      <c r="A2" s="708" t="s">
        <v>1007</v>
      </c>
      <c r="B2" s="775" t="s">
        <v>1050</v>
      </c>
      <c r="C2" s="775" t="s">
        <v>3</v>
      </c>
      <c r="D2" s="775" t="s">
        <v>1051</v>
      </c>
      <c r="E2" s="775" t="s">
        <v>798</v>
      </c>
      <c r="F2" s="709" t="s">
        <v>796</v>
      </c>
      <c r="G2" s="710" t="s">
        <v>2</v>
      </c>
      <c r="H2" s="707" t="s">
        <v>776</v>
      </c>
      <c r="I2" s="707" t="s">
        <v>4</v>
      </c>
      <c r="J2" s="711" t="s">
        <v>774</v>
      </c>
      <c r="K2" s="711" t="s">
        <v>736</v>
      </c>
      <c r="L2" s="718" t="s">
        <v>801</v>
      </c>
    </row>
    <row r="3" spans="1:13" ht="17.25" thickTop="1">
      <c r="A3" s="998" t="s">
        <v>1010</v>
      </c>
      <c r="B3" s="999" t="s">
        <v>1008</v>
      </c>
      <c r="C3" s="999"/>
      <c r="D3" s="999"/>
      <c r="E3" s="1000">
        <f>C3-D3</f>
        <v>0</v>
      </c>
      <c r="F3" s="934"/>
      <c r="G3" s="1001" t="s">
        <v>659</v>
      </c>
      <c r="H3" s="934"/>
      <c r="I3" s="999"/>
      <c r="J3" s="999"/>
      <c r="K3" s="999"/>
      <c r="L3" s="1002"/>
    </row>
    <row r="4" spans="1:13">
      <c r="A4" s="1003" t="s">
        <v>1011</v>
      </c>
      <c r="B4" s="1004" t="s">
        <v>1008</v>
      </c>
      <c r="C4" s="1004"/>
      <c r="D4" s="1004"/>
      <c r="E4" s="1005">
        <f t="shared" ref="E4:E29" si="0">C4-D4</f>
        <v>0</v>
      </c>
      <c r="F4" s="935"/>
      <c r="G4" s="1006">
        <f>F3-F4</f>
        <v>0</v>
      </c>
      <c r="H4" s="935"/>
      <c r="I4" s="1004"/>
      <c r="J4" s="1004"/>
      <c r="K4" s="1004"/>
      <c r="L4" s="1007"/>
    </row>
    <row r="5" spans="1:13">
      <c r="A5" s="1003" t="s">
        <v>1012</v>
      </c>
      <c r="B5" s="1004" t="s">
        <v>1008</v>
      </c>
      <c r="C5" s="1004"/>
      <c r="D5" s="1004"/>
      <c r="E5" s="1005">
        <f t="shared" si="0"/>
        <v>0</v>
      </c>
      <c r="F5" s="935"/>
      <c r="G5" s="1006">
        <f>F3-F5</f>
        <v>0</v>
      </c>
      <c r="H5" s="935"/>
      <c r="I5" s="1004"/>
      <c r="J5" s="1004"/>
      <c r="K5" s="1004"/>
      <c r="L5" s="1007"/>
    </row>
    <row r="6" spans="1:13" s="728" customFormat="1">
      <c r="A6" s="1003" t="s">
        <v>1013</v>
      </c>
      <c r="B6" s="1004" t="s">
        <v>1008</v>
      </c>
      <c r="C6" s="1004"/>
      <c r="D6" s="1004"/>
      <c r="E6" s="1005">
        <f t="shared" si="0"/>
        <v>0</v>
      </c>
      <c r="F6" s="935"/>
      <c r="G6" s="1006">
        <f>F3-F6</f>
        <v>0</v>
      </c>
      <c r="H6" s="935"/>
      <c r="I6" s="1004"/>
      <c r="J6" s="1004"/>
      <c r="K6" s="1004"/>
      <c r="L6" s="1007"/>
      <c r="M6" s="706"/>
    </row>
    <row r="7" spans="1:13" s="728" customFormat="1">
      <c r="A7" s="1003" t="s">
        <v>1014</v>
      </c>
      <c r="B7" s="1004" t="s">
        <v>1008</v>
      </c>
      <c r="C7" s="1004"/>
      <c r="D7" s="1004"/>
      <c r="E7" s="1005">
        <f t="shared" si="0"/>
        <v>0</v>
      </c>
      <c r="F7" s="935"/>
      <c r="G7" s="1006">
        <f>F3-F7</f>
        <v>0</v>
      </c>
      <c r="H7" s="935"/>
      <c r="I7" s="1004"/>
      <c r="J7" s="1004"/>
      <c r="K7" s="1004"/>
      <c r="L7" s="1007"/>
    </row>
    <row r="8" spans="1:13" s="728" customFormat="1">
      <c r="A8" s="1003" t="s">
        <v>1015</v>
      </c>
      <c r="B8" s="1004" t="s">
        <v>1008</v>
      </c>
      <c r="C8" s="1004"/>
      <c r="D8" s="1004"/>
      <c r="E8" s="1005">
        <f t="shared" si="0"/>
        <v>0</v>
      </c>
      <c r="F8" s="935"/>
      <c r="G8" s="1006">
        <f>F3-F8</f>
        <v>0</v>
      </c>
      <c r="H8" s="935"/>
      <c r="I8" s="1004"/>
      <c r="J8" s="1004"/>
      <c r="K8" s="1004"/>
      <c r="L8" s="1007"/>
    </row>
    <row r="9" spans="1:13" s="728" customFormat="1">
      <c r="A9" s="1003" t="s">
        <v>1016</v>
      </c>
      <c r="B9" s="1004" t="s">
        <v>1008</v>
      </c>
      <c r="C9" s="1004"/>
      <c r="D9" s="1004"/>
      <c r="E9" s="1005">
        <f t="shared" si="0"/>
        <v>0</v>
      </c>
      <c r="F9" s="935"/>
      <c r="G9" s="1006">
        <f>F3-F9</f>
        <v>0</v>
      </c>
      <c r="H9" s="935"/>
      <c r="I9" s="1004"/>
      <c r="J9" s="1004"/>
      <c r="K9" s="1004"/>
      <c r="L9" s="1007"/>
    </row>
    <row r="10" spans="1:13" s="728" customFormat="1">
      <c r="A10" s="1003" t="s">
        <v>1017</v>
      </c>
      <c r="B10" s="1004" t="s">
        <v>1008</v>
      </c>
      <c r="C10" s="1004"/>
      <c r="D10" s="1004"/>
      <c r="E10" s="1005">
        <f t="shared" si="0"/>
        <v>0</v>
      </c>
      <c r="F10" s="935"/>
      <c r="G10" s="1006">
        <f>F3-F10</f>
        <v>0</v>
      </c>
      <c r="H10" s="935"/>
      <c r="I10" s="1004"/>
      <c r="J10" s="1004"/>
      <c r="K10" s="1004"/>
      <c r="L10" s="1007"/>
    </row>
    <row r="11" spans="1:13" s="728" customFormat="1">
      <c r="A11" s="1003" t="s">
        <v>1018</v>
      </c>
      <c r="B11" s="1004" t="s">
        <v>1008</v>
      </c>
      <c r="C11" s="1004"/>
      <c r="D11" s="1004"/>
      <c r="E11" s="1005">
        <f t="shared" si="0"/>
        <v>0</v>
      </c>
      <c r="F11" s="935"/>
      <c r="G11" s="1006">
        <f>F3-F11</f>
        <v>0</v>
      </c>
      <c r="H11" s="935"/>
      <c r="I11" s="1004"/>
      <c r="J11" s="1004"/>
      <c r="K11" s="1004"/>
      <c r="L11" s="1007"/>
    </row>
    <row r="12" spans="1:13" s="728" customFormat="1">
      <c r="A12" s="1003" t="s">
        <v>1019</v>
      </c>
      <c r="B12" s="1004" t="s">
        <v>1008</v>
      </c>
      <c r="C12" s="1004"/>
      <c r="D12" s="1004"/>
      <c r="E12" s="1005">
        <f t="shared" si="0"/>
        <v>0</v>
      </c>
      <c r="F12" s="935"/>
      <c r="G12" s="1006">
        <f>F3-F12</f>
        <v>0</v>
      </c>
      <c r="H12" s="935"/>
      <c r="I12" s="1004"/>
      <c r="J12" s="1004"/>
      <c r="K12" s="1004"/>
      <c r="L12" s="1007"/>
    </row>
    <row r="13" spans="1:13" s="728" customFormat="1">
      <c r="A13" s="1003" t="s">
        <v>1020</v>
      </c>
      <c r="B13" s="1004" t="s">
        <v>1008</v>
      </c>
      <c r="C13" s="1004"/>
      <c r="D13" s="1004"/>
      <c r="E13" s="1005">
        <f t="shared" si="0"/>
        <v>0</v>
      </c>
      <c r="F13" s="935"/>
      <c r="G13" s="1006">
        <f>F3-F13</f>
        <v>0</v>
      </c>
      <c r="H13" s="935"/>
      <c r="I13" s="1004"/>
      <c r="J13" s="1004"/>
      <c r="K13" s="1004"/>
      <c r="L13" s="1007"/>
    </row>
    <row r="14" spans="1:13" s="728" customFormat="1">
      <c r="A14" s="1003" t="s">
        <v>1021</v>
      </c>
      <c r="B14" s="1004" t="s">
        <v>1008</v>
      </c>
      <c r="C14" s="1004"/>
      <c r="D14" s="1004"/>
      <c r="E14" s="1005">
        <f t="shared" si="0"/>
        <v>0</v>
      </c>
      <c r="F14" s="935"/>
      <c r="G14" s="1006">
        <f>F3-F14</f>
        <v>0</v>
      </c>
      <c r="H14" s="935"/>
      <c r="I14" s="1004"/>
      <c r="J14" s="1004"/>
      <c r="K14" s="1004"/>
      <c r="L14" s="1007"/>
    </row>
    <row r="15" spans="1:13" s="728" customFormat="1">
      <c r="A15" s="1003" t="s">
        <v>1022</v>
      </c>
      <c r="B15" s="1004" t="s">
        <v>1008</v>
      </c>
      <c r="C15" s="1004"/>
      <c r="D15" s="1004"/>
      <c r="E15" s="1005">
        <f t="shared" si="0"/>
        <v>0</v>
      </c>
      <c r="F15" s="935"/>
      <c r="G15" s="1006">
        <f>F3-F15</f>
        <v>0</v>
      </c>
      <c r="H15" s="935"/>
      <c r="I15" s="1004"/>
      <c r="J15" s="1004"/>
      <c r="K15" s="1004"/>
      <c r="L15" s="1007"/>
    </row>
    <row r="16" spans="1:13" s="728" customFormat="1">
      <c r="A16" s="1003" t="s">
        <v>1023</v>
      </c>
      <c r="B16" s="1004" t="s">
        <v>1008</v>
      </c>
      <c r="C16" s="1004"/>
      <c r="D16" s="1004"/>
      <c r="E16" s="1005">
        <f t="shared" si="0"/>
        <v>0</v>
      </c>
      <c r="F16" s="935"/>
      <c r="G16" s="1006">
        <f>F3-F16</f>
        <v>0</v>
      </c>
      <c r="H16" s="935"/>
      <c r="I16" s="1004"/>
      <c r="J16" s="1004"/>
      <c r="K16" s="1004"/>
      <c r="L16" s="1007"/>
    </row>
    <row r="17" spans="1:13">
      <c r="A17" s="1003" t="s">
        <v>1024</v>
      </c>
      <c r="B17" s="1004" t="s">
        <v>1008</v>
      </c>
      <c r="C17" s="1004"/>
      <c r="D17" s="1004"/>
      <c r="E17" s="1005">
        <f t="shared" si="0"/>
        <v>0</v>
      </c>
      <c r="F17" s="935"/>
      <c r="G17" s="1006">
        <f>F3-F17</f>
        <v>0</v>
      </c>
      <c r="H17" s="935"/>
      <c r="I17" s="1004"/>
      <c r="J17" s="1004"/>
      <c r="K17" s="1004"/>
      <c r="L17" s="1007"/>
      <c r="M17" s="728"/>
    </row>
    <row r="18" spans="1:13">
      <c r="A18" s="1003" t="s">
        <v>1025</v>
      </c>
      <c r="B18" s="1004" t="s">
        <v>1008</v>
      </c>
      <c r="C18" s="1004"/>
      <c r="D18" s="1004"/>
      <c r="E18" s="1005">
        <f t="shared" si="0"/>
        <v>0</v>
      </c>
      <c r="F18" s="935"/>
      <c r="G18" s="1006">
        <f>F3-F18</f>
        <v>0</v>
      </c>
      <c r="H18" s="935"/>
      <c r="I18" s="1004"/>
      <c r="J18" s="1004"/>
      <c r="K18" s="1004"/>
      <c r="L18" s="1007"/>
      <c r="M18" s="728"/>
    </row>
    <row r="19" spans="1:13">
      <c r="A19" s="1003" t="s">
        <v>1033</v>
      </c>
      <c r="B19" s="1004" t="s">
        <v>1008</v>
      </c>
      <c r="C19" s="1004"/>
      <c r="D19" s="1004"/>
      <c r="E19" s="1005">
        <f t="shared" si="0"/>
        <v>0</v>
      </c>
      <c r="F19" s="935"/>
      <c r="G19" s="1006">
        <f>F3-F19</f>
        <v>0</v>
      </c>
      <c r="H19" s="935"/>
      <c r="I19" s="1004"/>
      <c r="J19" s="1004"/>
      <c r="K19" s="1004"/>
      <c r="L19" s="1007"/>
      <c r="M19" s="728"/>
    </row>
    <row r="20" spans="1:13" s="728" customFormat="1">
      <c r="A20" s="1003" t="s">
        <v>1034</v>
      </c>
      <c r="B20" s="1004" t="s">
        <v>1008</v>
      </c>
      <c r="C20" s="1004"/>
      <c r="D20" s="1004"/>
      <c r="E20" s="1005">
        <f t="shared" si="0"/>
        <v>0</v>
      </c>
      <c r="F20" s="935"/>
      <c r="G20" s="1006">
        <f>F3-F20</f>
        <v>0</v>
      </c>
      <c r="H20" s="935"/>
      <c r="I20" s="1004"/>
      <c r="J20" s="1004"/>
      <c r="K20" s="1004"/>
      <c r="L20" s="1007"/>
      <c r="M20" s="706"/>
    </row>
    <row r="21" spans="1:13" s="728" customFormat="1">
      <c r="A21" s="1003" t="s">
        <v>1035</v>
      </c>
      <c r="B21" s="1004" t="s">
        <v>1008</v>
      </c>
      <c r="C21" s="1004"/>
      <c r="D21" s="1004"/>
      <c r="E21" s="1005">
        <f t="shared" si="0"/>
        <v>0</v>
      </c>
      <c r="F21" s="935"/>
      <c r="G21" s="1006">
        <f>F3-F21</f>
        <v>0</v>
      </c>
      <c r="H21" s="935"/>
      <c r="I21" s="1004"/>
      <c r="J21" s="1004"/>
      <c r="K21" s="1004"/>
      <c r="L21" s="1007"/>
      <c r="M21" s="706"/>
    </row>
    <row r="22" spans="1:13" s="728" customFormat="1">
      <c r="A22" s="1003" t="s">
        <v>1026</v>
      </c>
      <c r="B22" s="1004" t="s">
        <v>1008</v>
      </c>
      <c r="C22" s="1004"/>
      <c r="D22" s="1004"/>
      <c r="E22" s="1005">
        <f t="shared" si="0"/>
        <v>0</v>
      </c>
      <c r="F22" s="935"/>
      <c r="G22" s="1006">
        <f>F3-F22</f>
        <v>0</v>
      </c>
      <c r="H22" s="935"/>
      <c r="I22" s="1004"/>
      <c r="J22" s="1004"/>
      <c r="K22" s="1004"/>
      <c r="L22" s="1007"/>
      <c r="M22" s="706"/>
    </row>
    <row r="23" spans="1:13" s="728" customFormat="1">
      <c r="A23" s="1008" t="s">
        <v>1027</v>
      </c>
      <c r="B23" s="1004" t="s">
        <v>1008</v>
      </c>
      <c r="C23" s="1004"/>
      <c r="D23" s="1004"/>
      <c r="E23" s="1005">
        <f t="shared" si="0"/>
        <v>0</v>
      </c>
      <c r="F23" s="935"/>
      <c r="G23" s="1006">
        <f>F3-F23</f>
        <v>0</v>
      </c>
      <c r="H23" s="935"/>
      <c r="I23" s="1004"/>
      <c r="J23" s="1004"/>
      <c r="K23" s="1004"/>
      <c r="L23" s="1007"/>
    </row>
    <row r="24" spans="1:13">
      <c r="A24" s="1009" t="s">
        <v>1028</v>
      </c>
      <c r="B24" s="1004" t="s">
        <v>1008</v>
      </c>
      <c r="C24" s="1004"/>
      <c r="D24" s="1004"/>
      <c r="E24" s="1005">
        <f t="shared" si="0"/>
        <v>0</v>
      </c>
      <c r="F24" s="935"/>
      <c r="G24" s="1006">
        <f>F3-F24</f>
        <v>0</v>
      </c>
      <c r="H24" s="935"/>
      <c r="I24" s="1004"/>
      <c r="J24" s="1004"/>
      <c r="K24" s="1004"/>
      <c r="L24" s="1007"/>
      <c r="M24" s="728"/>
    </row>
    <row r="25" spans="1:13" s="728" customFormat="1">
      <c r="A25" s="1003" t="s">
        <v>1029</v>
      </c>
      <c r="B25" s="1004" t="s">
        <v>1008</v>
      </c>
      <c r="C25" s="1004"/>
      <c r="D25" s="1004"/>
      <c r="E25" s="1005">
        <f t="shared" si="0"/>
        <v>0</v>
      </c>
      <c r="F25" s="935"/>
      <c r="G25" s="1006">
        <f>F3-F25</f>
        <v>0</v>
      </c>
      <c r="H25" s="935"/>
      <c r="I25" s="1004"/>
      <c r="J25" s="1004"/>
      <c r="K25" s="1004"/>
      <c r="L25" s="1007"/>
      <c r="M25" s="706"/>
    </row>
    <row r="26" spans="1:13" s="728" customFormat="1">
      <c r="A26" s="1003" t="s">
        <v>1030</v>
      </c>
      <c r="B26" s="1004" t="s">
        <v>1008</v>
      </c>
      <c r="C26" s="1004"/>
      <c r="D26" s="1004"/>
      <c r="E26" s="1005">
        <f t="shared" si="0"/>
        <v>0</v>
      </c>
      <c r="F26" s="935"/>
      <c r="G26" s="1006">
        <f>F3-F26</f>
        <v>0</v>
      </c>
      <c r="H26" s="935"/>
      <c r="I26" s="1004"/>
      <c r="J26" s="1004"/>
      <c r="K26" s="1004"/>
      <c r="L26" s="1007"/>
      <c r="M26" s="706"/>
    </row>
    <row r="27" spans="1:13" s="728" customFormat="1">
      <c r="A27" s="1003" t="s">
        <v>1031</v>
      </c>
      <c r="B27" s="1004" t="s">
        <v>1008</v>
      </c>
      <c r="C27" s="1004"/>
      <c r="D27" s="1004"/>
      <c r="E27" s="1005">
        <f t="shared" si="0"/>
        <v>0</v>
      </c>
      <c r="F27" s="935"/>
      <c r="G27" s="1006">
        <f>F3-F27</f>
        <v>0</v>
      </c>
      <c r="H27" s="935"/>
      <c r="I27" s="1004"/>
      <c r="J27" s="1004"/>
      <c r="K27" s="1004"/>
      <c r="L27" s="1007"/>
      <c r="M27" s="706"/>
    </row>
    <row r="28" spans="1:13" s="728" customFormat="1">
      <c r="A28" s="1003" t="s">
        <v>1032</v>
      </c>
      <c r="B28" s="1004" t="s">
        <v>1008</v>
      </c>
      <c r="C28" s="1004"/>
      <c r="D28" s="1004"/>
      <c r="E28" s="1005">
        <f t="shared" si="0"/>
        <v>0</v>
      </c>
      <c r="F28" s="935"/>
      <c r="G28" s="1006">
        <f>F3-F28</f>
        <v>0</v>
      </c>
      <c r="H28" s="935"/>
      <c r="I28" s="1004"/>
      <c r="J28" s="1004"/>
      <c r="K28" s="1004"/>
      <c r="L28" s="1007"/>
    </row>
    <row r="29" spans="1:13" s="728" customFormat="1" ht="17.25" thickBot="1">
      <c r="A29" s="1010" t="s">
        <v>952</v>
      </c>
      <c r="B29" s="1011" t="s">
        <v>1008</v>
      </c>
      <c r="C29" s="1011"/>
      <c r="D29" s="1011"/>
      <c r="E29" s="1012">
        <f t="shared" si="0"/>
        <v>0</v>
      </c>
      <c r="F29" s="936"/>
      <c r="G29" s="1013">
        <f>F3-F29</f>
        <v>0</v>
      </c>
      <c r="H29" s="936"/>
      <c r="I29" s="1011"/>
      <c r="J29" s="1011"/>
      <c r="K29" s="1011"/>
      <c r="L29" s="1014"/>
    </row>
    <row r="30" spans="1:13" ht="17.25" thickTop="1">
      <c r="A30" s="1015"/>
      <c r="B30" s="728"/>
      <c r="C30" s="1015"/>
      <c r="D30" s="1015"/>
      <c r="E30" s="1015"/>
      <c r="F30" s="1016"/>
      <c r="G30" s="695"/>
      <c r="H30" s="728"/>
      <c r="I30" s="728"/>
      <c r="J30" s="728"/>
      <c r="K30" s="728"/>
      <c r="L30" s="728"/>
      <c r="M30" s="1017"/>
    </row>
    <row r="31" spans="1:13">
      <c r="A31" s="1015"/>
      <c r="B31" s="728"/>
      <c r="C31" s="1015"/>
      <c r="D31" s="1015"/>
      <c r="E31" s="1015"/>
      <c r="F31" s="1016"/>
      <c r="G31" s="695"/>
      <c r="H31" s="728"/>
      <c r="I31" s="728"/>
      <c r="J31" s="728"/>
      <c r="K31" s="728"/>
      <c r="L31" s="728"/>
      <c r="M31" s="728"/>
    </row>
    <row r="32" spans="1:13">
      <c r="A32" s="1015"/>
      <c r="B32" s="728"/>
      <c r="C32" s="1015"/>
      <c r="D32" s="1015"/>
      <c r="E32" s="1015"/>
      <c r="F32" s="1016"/>
      <c r="G32" s="695"/>
      <c r="H32" s="728"/>
      <c r="I32" s="728"/>
      <c r="J32" s="728"/>
      <c r="K32" s="728"/>
      <c r="L32" s="728"/>
      <c r="M32" s="728"/>
    </row>
    <row r="33" spans="1:13">
      <c r="A33" s="1018"/>
      <c r="B33" s="728"/>
      <c r="C33" s="1018"/>
      <c r="D33" s="1018"/>
      <c r="E33" s="1018"/>
      <c r="F33" s="1019"/>
      <c r="G33" s="1020"/>
      <c r="H33" s="728"/>
      <c r="I33" s="728"/>
      <c r="J33" s="728"/>
      <c r="K33" s="728"/>
      <c r="L33" s="728"/>
    </row>
    <row r="34" spans="1:13">
      <c r="A34" s="728"/>
      <c r="B34" s="728"/>
      <c r="C34" s="728"/>
      <c r="D34" s="728"/>
      <c r="E34" s="728"/>
      <c r="F34" s="1019"/>
      <c r="G34" s="1021"/>
      <c r="H34" s="728"/>
      <c r="I34" s="728"/>
      <c r="J34" s="728"/>
      <c r="K34" s="728"/>
      <c r="L34" s="728"/>
    </row>
    <row r="35" spans="1:13">
      <c r="A35" s="728"/>
      <c r="B35" s="728"/>
      <c r="C35" s="728"/>
      <c r="D35" s="728"/>
      <c r="E35" s="728"/>
      <c r="F35" s="1019"/>
      <c r="G35" s="1021"/>
      <c r="H35" s="728"/>
      <c r="I35" s="728"/>
      <c r="J35" s="728"/>
      <c r="K35" s="728"/>
      <c r="L35" s="728"/>
    </row>
    <row r="36" spans="1:13" ht="18.75">
      <c r="A36" s="1022"/>
      <c r="B36" s="728"/>
      <c r="C36" s="1022"/>
      <c r="D36" s="1022"/>
      <c r="E36" s="1022"/>
      <c r="H36" s="728"/>
      <c r="I36" s="728"/>
      <c r="J36" s="728"/>
      <c r="K36" s="728"/>
      <c r="L36" s="728"/>
    </row>
    <row r="37" spans="1:13">
      <c r="A37" s="1023"/>
      <c r="B37" s="728"/>
      <c r="C37" s="1023"/>
      <c r="D37" s="1023"/>
      <c r="E37" s="1023"/>
      <c r="F37" s="1024"/>
      <c r="G37" s="1025"/>
      <c r="H37" s="728"/>
      <c r="I37" s="728"/>
      <c r="J37" s="728"/>
      <c r="K37" s="728"/>
      <c r="L37" s="728"/>
    </row>
    <row r="38" spans="1:13">
      <c r="A38" s="1026"/>
      <c r="B38" s="728"/>
      <c r="C38" s="1026"/>
      <c r="D38" s="1026"/>
      <c r="E38" s="1026"/>
      <c r="F38" s="1016"/>
      <c r="G38" s="695"/>
      <c r="H38" s="728"/>
      <c r="I38" s="728"/>
      <c r="J38" s="728"/>
      <c r="K38" s="728"/>
      <c r="L38" s="728"/>
    </row>
    <row r="39" spans="1:13">
      <c r="A39" s="1026"/>
      <c r="B39" s="728"/>
      <c r="C39" s="1026"/>
      <c r="D39" s="1026"/>
      <c r="E39" s="1026"/>
      <c r="F39" s="1016"/>
      <c r="G39" s="695"/>
      <c r="H39" s="728"/>
      <c r="I39" s="728"/>
      <c r="J39" s="728"/>
      <c r="K39" s="728"/>
      <c r="L39" s="728"/>
    </row>
    <row r="40" spans="1:13">
      <c r="A40" s="1026"/>
      <c r="B40" s="728"/>
      <c r="C40" s="1026"/>
      <c r="D40" s="1026"/>
      <c r="E40" s="1026"/>
      <c r="F40" s="1016"/>
      <c r="G40" s="695"/>
      <c r="H40" s="728"/>
      <c r="I40" s="728"/>
      <c r="J40" s="728"/>
      <c r="K40" s="728"/>
      <c r="L40" s="728"/>
    </row>
    <row r="41" spans="1:13">
      <c r="A41" s="1026"/>
      <c r="B41" s="728"/>
      <c r="C41" s="1026"/>
      <c r="D41" s="1026"/>
      <c r="E41" s="1026"/>
      <c r="F41" s="1016"/>
      <c r="G41" s="695"/>
      <c r="H41" s="728"/>
      <c r="I41" s="728"/>
      <c r="J41" s="728"/>
      <c r="K41" s="728"/>
      <c r="L41" s="728"/>
    </row>
    <row r="42" spans="1:13">
      <c r="A42" s="1026"/>
      <c r="C42" s="1026"/>
      <c r="D42" s="1026"/>
      <c r="E42" s="1026"/>
      <c r="F42" s="1016"/>
      <c r="G42" s="695"/>
    </row>
    <row r="43" spans="1:13" s="1027" customFormat="1">
      <c r="A43" s="1026"/>
      <c r="B43" s="706"/>
      <c r="C43" s="1026"/>
      <c r="D43" s="1026"/>
      <c r="E43" s="1026"/>
      <c r="F43" s="1016"/>
      <c r="G43" s="695"/>
      <c r="H43" s="706"/>
      <c r="I43" s="706"/>
      <c r="J43" s="706"/>
      <c r="K43" s="706"/>
      <c r="L43" s="706"/>
      <c r="M43" s="706"/>
    </row>
    <row r="44" spans="1:13">
      <c r="A44" s="1026"/>
      <c r="C44" s="1026"/>
      <c r="D44" s="1026"/>
      <c r="E44" s="1026"/>
      <c r="F44" s="1016"/>
      <c r="G44" s="695"/>
    </row>
    <row r="45" spans="1:13" s="1028" customFormat="1">
      <c r="A45" s="1026"/>
      <c r="B45" s="728"/>
      <c r="C45" s="1026"/>
      <c r="D45" s="1026"/>
      <c r="E45" s="1026"/>
      <c r="F45" s="1016"/>
      <c r="G45" s="695"/>
      <c r="H45" s="728"/>
      <c r="I45" s="728"/>
      <c r="J45" s="728"/>
      <c r="K45" s="728"/>
      <c r="L45" s="728"/>
      <c r="M45" s="706"/>
    </row>
    <row r="46" spans="1:13">
      <c r="A46" s="1026"/>
      <c r="B46" s="728"/>
      <c r="C46" s="1026"/>
      <c r="D46" s="1026"/>
      <c r="E46" s="1026"/>
      <c r="F46" s="1016"/>
      <c r="G46" s="695"/>
      <c r="H46" s="728"/>
      <c r="I46" s="728"/>
      <c r="J46" s="728"/>
      <c r="K46" s="728"/>
      <c r="L46" s="728"/>
      <c r="M46" s="1027"/>
    </row>
    <row r="47" spans="1:13">
      <c r="A47" s="1026"/>
      <c r="B47" s="728"/>
      <c r="C47" s="1026"/>
      <c r="D47" s="1026"/>
      <c r="E47" s="1026"/>
      <c r="F47" s="1016"/>
      <c r="G47" s="695"/>
      <c r="H47" s="728"/>
      <c r="I47" s="728"/>
      <c r="J47" s="728"/>
      <c r="K47" s="728"/>
      <c r="L47" s="728"/>
    </row>
    <row r="48" spans="1:13">
      <c r="A48" s="1018"/>
      <c r="B48" s="728"/>
      <c r="C48" s="1018"/>
      <c r="D48" s="1018"/>
      <c r="E48" s="1018"/>
      <c r="F48" s="1019"/>
      <c r="G48" s="1020"/>
      <c r="H48" s="728"/>
      <c r="I48" s="728"/>
      <c r="J48" s="728"/>
      <c r="K48" s="728"/>
      <c r="L48" s="728"/>
      <c r="M48" s="1028"/>
    </row>
    <row r="49" spans="1:13">
      <c r="A49" s="1017"/>
      <c r="B49" s="728"/>
      <c r="C49" s="1017"/>
      <c r="D49" s="1017"/>
      <c r="E49" s="1017"/>
      <c r="F49" s="1029"/>
      <c r="G49" s="801"/>
      <c r="H49" s="728"/>
      <c r="I49" s="728"/>
      <c r="J49" s="728"/>
      <c r="K49" s="728"/>
      <c r="L49" s="728"/>
    </row>
    <row r="50" spans="1:13" s="1017" customFormat="1">
      <c r="B50" s="728"/>
      <c r="F50" s="1029"/>
      <c r="G50" s="801"/>
      <c r="H50" s="728"/>
      <c r="I50" s="728"/>
      <c r="J50" s="728"/>
      <c r="K50" s="728"/>
      <c r="L50" s="728"/>
      <c r="M50" s="706"/>
    </row>
    <row r="51" spans="1:13">
      <c r="A51" s="1017"/>
      <c r="B51" s="728"/>
      <c r="C51" s="1017"/>
      <c r="D51" s="1017"/>
      <c r="E51" s="1017"/>
      <c r="F51" s="1029"/>
      <c r="G51" s="801"/>
      <c r="H51" s="728"/>
      <c r="I51" s="728"/>
      <c r="J51" s="728"/>
      <c r="K51" s="728"/>
      <c r="L51" s="728"/>
    </row>
    <row r="52" spans="1:13">
      <c r="A52" s="728"/>
      <c r="B52" s="728"/>
      <c r="C52" s="728"/>
      <c r="D52" s="728"/>
      <c r="E52" s="728"/>
      <c r="F52" s="1019"/>
      <c r="G52" s="1030"/>
      <c r="H52" s="728"/>
      <c r="I52" s="728"/>
      <c r="J52" s="728"/>
      <c r="K52" s="728"/>
      <c r="L52" s="728"/>
    </row>
    <row r="53" spans="1:13" ht="18.75">
      <c r="A53" s="1031"/>
      <c r="B53" s="728"/>
      <c r="C53" s="1031"/>
      <c r="D53" s="1031"/>
      <c r="E53" s="1031"/>
      <c r="F53" s="1019"/>
      <c r="H53" s="728"/>
      <c r="I53" s="728"/>
      <c r="J53" s="728"/>
      <c r="K53" s="728"/>
      <c r="L53" s="728"/>
      <c r="M53" s="1017"/>
    </row>
    <row r="54" spans="1:13">
      <c r="A54" s="1032"/>
      <c r="B54" s="728"/>
      <c r="C54" s="1032"/>
      <c r="D54" s="1032"/>
      <c r="E54" s="1032"/>
      <c r="F54" s="1033"/>
      <c r="G54" s="1034"/>
      <c r="H54" s="728"/>
      <c r="I54" s="728"/>
      <c r="J54" s="728"/>
      <c r="K54" s="728"/>
      <c r="L54" s="728"/>
    </row>
    <row r="55" spans="1:13">
      <c r="A55" s="1035"/>
      <c r="B55" s="1017"/>
      <c r="C55" s="1035"/>
      <c r="D55" s="1035"/>
      <c r="E55" s="1035"/>
      <c r="F55" s="1019"/>
      <c r="G55" s="1036"/>
      <c r="H55" s="1017"/>
      <c r="I55" s="1017"/>
      <c r="J55" s="1017"/>
      <c r="K55" s="1017"/>
      <c r="L55" s="1017"/>
    </row>
    <row r="56" spans="1:13">
      <c r="A56" s="1037"/>
      <c r="B56" s="1017"/>
      <c r="C56" s="1037"/>
      <c r="D56" s="1037"/>
      <c r="E56" s="1037"/>
      <c r="F56" s="1019"/>
      <c r="G56" s="1036"/>
      <c r="H56" s="1017"/>
      <c r="I56" s="1017"/>
      <c r="J56" s="1017"/>
      <c r="K56" s="1017"/>
      <c r="L56" s="1017"/>
    </row>
    <row r="57" spans="1:13">
      <c r="A57" s="1037"/>
      <c r="B57" s="1017"/>
      <c r="C57" s="1037"/>
      <c r="D57" s="1037"/>
      <c r="E57" s="1037"/>
      <c r="F57" s="1019"/>
      <c r="G57" s="1036"/>
      <c r="H57" s="1017"/>
      <c r="I57" s="1017"/>
      <c r="J57" s="1017"/>
      <c r="K57" s="1017"/>
      <c r="L57" s="1017"/>
    </row>
    <row r="58" spans="1:13">
      <c r="A58" s="1037"/>
      <c r="B58" s="728"/>
      <c r="C58" s="1037"/>
      <c r="D58" s="1037"/>
      <c r="E58" s="1037"/>
      <c r="F58" s="1019"/>
      <c r="G58" s="1036"/>
      <c r="H58" s="728"/>
      <c r="I58" s="728"/>
      <c r="J58" s="728"/>
      <c r="K58" s="728"/>
      <c r="L58" s="728"/>
    </row>
    <row r="59" spans="1:13">
      <c r="A59" s="1037"/>
      <c r="B59" s="728"/>
      <c r="C59" s="1037"/>
      <c r="D59" s="1037"/>
      <c r="E59" s="1037"/>
      <c r="F59" s="1019"/>
      <c r="G59" s="1036"/>
      <c r="H59" s="728"/>
      <c r="I59" s="728"/>
      <c r="J59" s="728"/>
      <c r="K59" s="728"/>
      <c r="L59" s="728"/>
    </row>
    <row r="60" spans="1:13">
      <c r="A60" s="1037"/>
      <c r="C60" s="1037"/>
      <c r="D60" s="1037"/>
      <c r="E60" s="1037"/>
      <c r="F60" s="1019"/>
      <c r="G60" s="1036"/>
    </row>
    <row r="61" spans="1:13">
      <c r="A61" s="1037"/>
      <c r="C61" s="1037"/>
      <c r="D61" s="1037"/>
      <c r="E61" s="1037"/>
      <c r="F61" s="1019"/>
      <c r="G61" s="1036"/>
    </row>
    <row r="62" spans="1:13">
      <c r="A62" s="1037"/>
      <c r="C62" s="1037"/>
      <c r="D62" s="1037"/>
      <c r="E62" s="1037"/>
      <c r="F62" s="1019"/>
      <c r="G62" s="1036"/>
    </row>
    <row r="63" spans="1:13">
      <c r="A63" s="1037"/>
      <c r="C63" s="1037"/>
      <c r="D63" s="1037"/>
      <c r="E63" s="1037"/>
      <c r="F63" s="1019"/>
      <c r="G63" s="1036"/>
    </row>
    <row r="64" spans="1:13">
      <c r="A64" s="1037"/>
      <c r="C64" s="1037"/>
      <c r="D64" s="1037"/>
      <c r="E64" s="1037"/>
      <c r="F64" s="1019"/>
      <c r="G64" s="1036"/>
    </row>
    <row r="65" spans="1:13" s="693" customFormat="1">
      <c r="A65" s="1037"/>
      <c r="B65" s="706"/>
      <c r="C65" s="1037"/>
      <c r="D65" s="1037"/>
      <c r="E65" s="1037"/>
      <c r="F65" s="1019"/>
      <c r="G65" s="1036"/>
      <c r="H65" s="706"/>
      <c r="I65" s="706"/>
      <c r="J65" s="706"/>
      <c r="K65" s="706"/>
      <c r="L65" s="706"/>
      <c r="M65" s="706"/>
    </row>
    <row r="66" spans="1:13" s="693" customFormat="1">
      <c r="A66" s="1037"/>
      <c r="B66" s="706"/>
      <c r="C66" s="1037"/>
      <c r="D66" s="1037"/>
      <c r="E66" s="1037"/>
      <c r="F66" s="1019"/>
      <c r="G66" s="1036"/>
      <c r="H66" s="706"/>
      <c r="I66" s="706"/>
      <c r="J66" s="706"/>
      <c r="K66" s="706"/>
      <c r="L66" s="706"/>
      <c r="M66" s="706"/>
    </row>
    <row r="67" spans="1:13" s="693" customFormat="1">
      <c r="A67" s="1037"/>
      <c r="B67" s="706"/>
      <c r="C67" s="1037"/>
      <c r="D67" s="1037"/>
      <c r="E67" s="1037"/>
      <c r="F67" s="1019"/>
      <c r="G67" s="1036"/>
      <c r="H67" s="706"/>
      <c r="I67" s="706"/>
      <c r="J67" s="706"/>
      <c r="K67" s="706"/>
      <c r="L67" s="706"/>
      <c r="M67" s="706"/>
    </row>
    <row r="68" spans="1:13" s="693" customFormat="1">
      <c r="A68" s="1037"/>
      <c r="B68" s="706"/>
      <c r="C68" s="1037"/>
      <c r="D68" s="1037"/>
      <c r="E68" s="1037"/>
      <c r="F68" s="1019"/>
      <c r="G68" s="1036"/>
      <c r="H68" s="706"/>
      <c r="I68" s="706"/>
      <c r="J68" s="706"/>
      <c r="K68" s="706"/>
      <c r="L68" s="706"/>
      <c r="M68" s="706"/>
    </row>
    <row r="69" spans="1:13" s="693" customFormat="1">
      <c r="A69" s="1037"/>
      <c r="B69" s="706"/>
      <c r="C69" s="1037"/>
      <c r="D69" s="1037"/>
      <c r="E69" s="1037"/>
      <c r="F69" s="1019"/>
      <c r="G69" s="1036"/>
      <c r="H69" s="706"/>
      <c r="I69" s="706"/>
      <c r="J69" s="706"/>
      <c r="K69" s="706"/>
      <c r="L69" s="706"/>
      <c r="M69" s="706"/>
    </row>
    <row r="70" spans="1:13" s="693" customFormat="1">
      <c r="A70" s="1037"/>
      <c r="B70" s="706"/>
      <c r="C70" s="1037"/>
      <c r="D70" s="1037"/>
      <c r="E70" s="1037"/>
      <c r="F70" s="1038"/>
      <c r="G70" s="1036"/>
      <c r="H70" s="706"/>
      <c r="I70" s="706"/>
      <c r="J70" s="706"/>
      <c r="K70" s="706"/>
      <c r="L70" s="706"/>
      <c r="M70" s="706"/>
    </row>
    <row r="71" spans="1:13" s="693" customFormat="1">
      <c r="A71" s="1037"/>
      <c r="B71" s="706"/>
      <c r="C71" s="1037"/>
      <c r="D71" s="1037"/>
      <c r="E71" s="1037"/>
      <c r="F71" s="1019"/>
      <c r="G71" s="1036"/>
      <c r="H71" s="706"/>
      <c r="I71" s="706"/>
      <c r="J71" s="706"/>
      <c r="K71" s="706"/>
      <c r="L71" s="706"/>
      <c r="M71" s="706"/>
    </row>
    <row r="72" spans="1:13" s="693" customFormat="1">
      <c r="A72" s="1037"/>
      <c r="B72" s="706"/>
      <c r="C72" s="1037"/>
      <c r="D72" s="1037"/>
      <c r="E72" s="1037"/>
      <c r="F72" s="1029"/>
      <c r="G72" s="1036"/>
      <c r="H72" s="706"/>
      <c r="I72" s="706"/>
      <c r="J72" s="706"/>
      <c r="K72" s="706"/>
      <c r="L72" s="706"/>
      <c r="M72" s="706"/>
    </row>
    <row r="73" spans="1:13" s="693" customFormat="1">
      <c r="A73" s="1037"/>
      <c r="B73" s="1027"/>
      <c r="C73" s="1037"/>
      <c r="D73" s="1037"/>
      <c r="E73" s="1037"/>
      <c r="F73" s="1019"/>
      <c r="G73" s="1036"/>
      <c r="H73" s="1027"/>
      <c r="I73" s="1027"/>
      <c r="J73" s="1027"/>
      <c r="K73" s="1027"/>
      <c r="L73" s="1027"/>
      <c r="M73" s="706"/>
    </row>
    <row r="74" spans="1:13">
      <c r="A74" s="1017"/>
      <c r="C74" s="1017"/>
      <c r="D74" s="1017"/>
      <c r="E74" s="1017"/>
      <c r="F74" s="1039"/>
      <c r="G74" s="801"/>
    </row>
    <row r="75" spans="1:13">
      <c r="B75" s="1028"/>
      <c r="F75" s="1019"/>
      <c r="H75" s="1028"/>
      <c r="I75" s="1028"/>
      <c r="J75" s="1028"/>
      <c r="K75" s="1028"/>
      <c r="L75" s="1028"/>
    </row>
    <row r="76" spans="1:13">
      <c r="F76" s="1019"/>
    </row>
    <row r="77" spans="1:13" ht="18.75">
      <c r="A77" s="1031"/>
      <c r="C77" s="1031"/>
      <c r="D77" s="1031"/>
      <c r="E77" s="1031"/>
      <c r="F77" s="1019"/>
    </row>
    <row r="78" spans="1:13">
      <c r="A78" s="1032"/>
      <c r="C78" s="1032"/>
      <c r="D78" s="1032"/>
      <c r="E78" s="1032"/>
      <c r="F78" s="1033"/>
      <c r="G78" s="1034"/>
    </row>
    <row r="79" spans="1:13">
      <c r="A79" s="1018"/>
      <c r="C79" s="1018"/>
      <c r="D79" s="1018"/>
      <c r="E79" s="1018"/>
      <c r="F79" s="1019"/>
    </row>
    <row r="80" spans="1:13">
      <c r="A80" s="1018"/>
      <c r="B80" s="1017"/>
      <c r="C80" s="1018"/>
      <c r="D80" s="1018"/>
      <c r="E80" s="1018"/>
      <c r="F80" s="1019"/>
      <c r="H80" s="1017"/>
      <c r="I80" s="1017"/>
      <c r="J80" s="1017"/>
      <c r="K80" s="1017"/>
      <c r="L80" s="1017"/>
    </row>
    <row r="81" spans="1:6">
      <c r="A81" s="1018"/>
      <c r="C81" s="1018"/>
      <c r="D81" s="1018"/>
      <c r="E81" s="1018"/>
      <c r="F81" s="1019"/>
    </row>
    <row r="82" spans="1:6">
      <c r="A82" s="1018"/>
      <c r="C82" s="1018"/>
      <c r="D82" s="1018"/>
      <c r="E82" s="1018"/>
      <c r="F82" s="1019"/>
    </row>
    <row r="83" spans="1:6">
      <c r="A83" s="1018"/>
      <c r="C83" s="1018"/>
      <c r="D83" s="1018"/>
      <c r="E83" s="1018"/>
      <c r="F83" s="1019"/>
    </row>
    <row r="84" spans="1:6">
      <c r="A84" s="1018"/>
      <c r="C84" s="1018"/>
      <c r="D84" s="1018"/>
      <c r="E84" s="1018"/>
      <c r="F84" s="1019"/>
    </row>
    <row r="85" spans="1:6">
      <c r="A85" s="1018"/>
      <c r="C85" s="1018"/>
      <c r="D85" s="1018"/>
      <c r="E85" s="1018"/>
      <c r="F85" s="1019"/>
    </row>
    <row r="86" spans="1:6">
      <c r="A86" s="1018"/>
      <c r="C86" s="1018"/>
      <c r="D86" s="1018"/>
      <c r="E86" s="1018"/>
      <c r="F86" s="1019"/>
    </row>
    <row r="87" spans="1:6">
      <c r="A87" s="1018"/>
      <c r="C87" s="1018"/>
      <c r="D87" s="1018"/>
      <c r="E87" s="1018"/>
      <c r="F87" s="1019"/>
    </row>
    <row r="88" spans="1:6">
      <c r="A88" s="1018"/>
      <c r="C88" s="1018"/>
      <c r="D88" s="1018"/>
      <c r="E88" s="1018"/>
      <c r="F88" s="1019"/>
    </row>
    <row r="89" spans="1:6">
      <c r="A89" s="1018"/>
      <c r="C89" s="1018"/>
      <c r="D89" s="1018"/>
      <c r="E89" s="1018"/>
      <c r="F89" s="1019"/>
    </row>
    <row r="90" spans="1:6">
      <c r="A90" s="1018"/>
      <c r="C90" s="1018"/>
      <c r="D90" s="1018"/>
      <c r="E90" s="1018"/>
      <c r="F90" s="1019"/>
    </row>
    <row r="91" spans="1:6">
      <c r="A91" s="1018"/>
      <c r="C91" s="1018"/>
      <c r="D91" s="1018"/>
      <c r="E91" s="1018"/>
      <c r="F91" s="1019"/>
    </row>
    <row r="92" spans="1:6">
      <c r="A92" s="1018"/>
      <c r="C92" s="1018"/>
      <c r="D92" s="1018"/>
      <c r="E92" s="1018"/>
      <c r="F92" s="1019"/>
    </row>
    <row r="93" spans="1:6">
      <c r="A93" s="1018"/>
      <c r="C93" s="1018"/>
      <c r="D93" s="1018"/>
      <c r="E93" s="1018"/>
      <c r="F93" s="1019"/>
    </row>
    <row r="94" spans="1:6">
      <c r="A94" s="1018"/>
      <c r="C94" s="1018"/>
      <c r="D94" s="1018"/>
      <c r="E94" s="1018"/>
      <c r="F94" s="1019"/>
    </row>
    <row r="95" spans="1:6">
      <c r="A95" s="1018"/>
      <c r="C95" s="1018"/>
      <c r="D95" s="1018"/>
      <c r="E95" s="1018"/>
      <c r="F95" s="1019"/>
    </row>
    <row r="96" spans="1:6">
      <c r="A96" s="1018"/>
      <c r="C96" s="1018"/>
      <c r="D96" s="1018"/>
      <c r="E96" s="1018"/>
      <c r="F96" s="1019"/>
    </row>
    <row r="97" spans="1:6">
      <c r="A97" s="1018"/>
      <c r="C97" s="1018"/>
      <c r="D97" s="1018"/>
      <c r="E97" s="1018"/>
      <c r="F97" s="1019"/>
    </row>
    <row r="98" spans="1:6">
      <c r="A98" s="1018"/>
      <c r="C98" s="1018"/>
      <c r="D98" s="1018"/>
      <c r="E98" s="1018"/>
      <c r="F98" s="1019"/>
    </row>
    <row r="99" spans="1:6">
      <c r="A99" s="1018"/>
      <c r="C99" s="1018"/>
      <c r="D99" s="1018"/>
      <c r="E99" s="1018"/>
      <c r="F99" s="1019"/>
    </row>
    <row r="100" spans="1:6">
      <c r="A100" s="1018"/>
      <c r="C100" s="1018"/>
      <c r="D100" s="1018"/>
      <c r="E100" s="1018"/>
      <c r="F100" s="1019"/>
    </row>
  </sheetData>
  <sheetProtection password="AAE5" sheet="1" objects="1" scenarios="1" selectLockedCells="1"/>
  <phoneticPr fontId="45" type="noConversion"/>
  <conditionalFormatting sqref="F3">
    <cfRule type="cellIs" dxfId="396" priority="2" operator="greaterThan">
      <formula>$E$3</formula>
    </cfRule>
  </conditionalFormatting>
  <conditionalFormatting sqref="H3:H29">
    <cfRule type="cellIs" dxfId="395" priority="1" operator="greaterThan">
      <formula>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已命名的範圍</vt:lpstr>
      </vt:variant>
      <vt:variant>
        <vt:i4>13</vt:i4>
      </vt:variant>
    </vt:vector>
  </HeadingPairs>
  <TitlesOfParts>
    <vt:vector size="50" baseType="lpstr">
      <vt:lpstr>Revision History</vt:lpstr>
      <vt:lpstr>Impedance</vt:lpstr>
      <vt:lpstr>PCIeX16</vt:lpstr>
      <vt:lpstr>DDI</vt:lpstr>
      <vt:lpstr>eDP</vt:lpstr>
      <vt:lpstr>LVDS</vt:lpstr>
      <vt:lpstr>VGA</vt:lpstr>
      <vt:lpstr>SATA</vt:lpstr>
      <vt:lpstr>IDE</vt:lpstr>
      <vt:lpstr>PCIe</vt:lpstr>
      <vt:lpstr>PCI</vt:lpstr>
      <vt:lpstr>USB</vt:lpstr>
      <vt:lpstr>LAN</vt:lpstr>
      <vt:lpstr>HD_Audio</vt:lpstr>
      <vt:lpstr>LPC</vt:lpstr>
      <vt:lpstr>SPI</vt:lpstr>
      <vt:lpstr>SMB</vt:lpstr>
      <vt:lpstr>NOTE</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yong</cp:lastModifiedBy>
  <cp:lastPrinted>2005-09-19T05:32:02Z</cp:lastPrinted>
  <dcterms:created xsi:type="dcterms:W3CDTF">2003-10-03T22:17:45Z</dcterms:created>
  <dcterms:modified xsi:type="dcterms:W3CDTF">2014-10-01T07:18:33Z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